
<file path=[Content_Types].xml><?xml version="1.0" encoding="utf-8"?>
<Types xmlns="http://schemas.openxmlformats.org/package/2006/content-types">
  <Default Extension="bin" ContentType="application/vnd.openxmlformats-officedocument.spreadsheetml.printerSettings"/>
  <Override PartName="/xl/tables/table3.xml" ContentType="application/vnd.openxmlformats-officedocument.spreadsheetml.table+xml"/>
  <Override PartName="/xl/tables/table4.xml" ContentType="application/vnd.openxmlformats-officedocument.spreadsheetml.table+xml"/>
  <Override PartName="/xl/theme/theme1.xml" ContentType="application/vnd.openxmlformats-officedocument.theme+xml"/>
  <Override PartName="/xl/styles.xml" ContentType="application/vnd.openxmlformats-officedocument.spreadsheetml.styles+xml"/>
  <Override PartName="/xl/tables/table1.xml" ContentType="application/vnd.openxmlformats-officedocument.spreadsheetml.table+xml"/>
  <Override PartName="/xl/drawings/drawing6.xml" ContentType="application/vnd.openxmlformats-officedocument.drawing+xml"/>
  <Override PartName="/xl/tables/table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worksheets/sheet6.xml" ContentType="application/vnd.openxmlformats-officedocument.spreadsheetml.worksheet+xml"/>
  <Default Extension="jpeg" ContentType="image/jpeg"/>
  <Override PartName="/xl/drawings/drawing4.xml" ContentType="application/vnd.openxmlformats-officedocument.drawing+xml"/>
  <Default Extension="emf" ContentType="image/x-emf"/>
  <Override PartName="/xl/drawings/drawing5.xml" ContentType="application/vnd.openxmlformats-officedocument.drawing+xml"/>
  <Override PartName="/xl/tables/table11.xml" ContentType="application/vnd.openxmlformats-officedocument.spreadsheetml.table+xml"/>
  <Override PartName="/xl/tables/table12.xml" ContentType="application/vnd.openxmlformats-officedocument.spreadsheetml.table+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tables/table10.xml" ContentType="application/vnd.openxmlformats-officedocument.spreadsheetml.table+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tiff" ContentType="image/tiff"/>
  <Override PartName="/xl/tables/table9.xml" ContentType="application/vnd.openxmlformats-officedocument.spreadsheetml.table+xml"/>
  <Override PartName="/xl/calcChain.xml" ContentType="application/vnd.openxmlformats-officedocument.spreadsheetml.calcChain+xml"/>
  <Override PartName="/xl/sharedStrings.xml" ContentType="application/vnd.openxmlformats-officedocument.spreadsheetml.sharedStrings+xml"/>
  <Override PartName="/xl/tables/table7.xml" ContentType="application/vnd.openxmlformats-officedocument.spreadsheetml.table+xml"/>
  <Override PartName="/xl/tables/table8.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7" rupBuild="4505"/>
  <workbookPr updateLinks="never"/>
  <bookViews>
    <workbookView xWindow="0" yWindow="0" windowWidth="28800" windowHeight="12105"/>
  </bookViews>
  <sheets>
    <sheet name="Startseite" sheetId="1" r:id="rId1"/>
    <sheet name="Ertrag ohne Finanzierung" sheetId="2" r:id="rId2"/>
    <sheet name="Siblu Modell" sheetId="12" state="hidden" r:id="rId3"/>
    <sheet name="Darlehensrechner" sheetId="6" r:id="rId4"/>
    <sheet name="Zinsbetrachtung anfäglich" sheetId="3" r:id="rId5"/>
    <sheet name="Haushaltsrechnung" sheetId="11" r:id="rId6"/>
  </sheets>
  <externalReferences>
    <externalReference r:id="rId7"/>
  </externalReferences>
  <definedNames>
    <definedName name="AbschlussSaldo">-FV(ZinsSatz/12,ZahlungNummer,-MonatlicheZahlung,DarlehensBetrag)</definedName>
    <definedName name="AnzahlZahlungen">Darlehensrechner!$H$5</definedName>
    <definedName name="DarlehenIstGut">IF(DarlehensBetrag*ZinsSatz*DarlehensJahre*DarlehensAnfangsDatum&gt;0,1,0)</definedName>
    <definedName name="DarlehenNichtBezahlt">IF(ZahlungNummer&lt;=AnzahlZahlungen,1,0)</definedName>
    <definedName name="DarlehensAnfangsDatum">Darlehensrechner!$D$7</definedName>
    <definedName name="DarlehensBetrag">Darlehensrechner!$D$4</definedName>
    <definedName name="DarlehensJahre">Darlehensrechner!$D$6</definedName>
    <definedName name="DarlehensKostenGesamt">Darlehensrechner!$H$7</definedName>
    <definedName name="DarlehensWert">-FV(ZinsSatz/12,ZahlungNummer-1,-MonatlicheZahlung,DarlehensBetrag)</definedName>
    <definedName name="Druckbereich_FESTLEGEN">OFFSET(Darlehensrechner!$B$1,,,LetzteZeile,LetzteSpalte)</definedName>
    <definedName name="_xlnm.Print_Titles" localSheetId="3">Darlehensrechner!$9:$9</definedName>
    <definedName name="Kapital">-PPMT(ZinsSatz/12,ZahlungNummer,AnzahlZahlungen,DarlehensBetrag)</definedName>
    <definedName name="KopfZeile">ROW(Darlehensrechner!$9:$9)</definedName>
    <definedName name="LetzteSpalte">COUNTA(Darlehensrechner!$9:$9)</definedName>
    <definedName name="LetzteZeile">MATCH(9.99E+307,Darlehensrechner!$B:$B)</definedName>
    <definedName name="MonatlicheZahlung">-PMT(ZinsSatz/12,AnzahlZahlungen,DarlehensBetrag)</definedName>
    <definedName name="SpaltenTitel1">Darlehen[[#Headers],[Zhlg-Nr.]]</definedName>
    <definedName name="ZahlungNummer">ROW()-KopfZeile</definedName>
    <definedName name="ZahlungsDatum">DATE(YEAR(DarlehensAnfangsDatum),MONTH(DarlehensAnfangsDatum)+ZahlungNummer,DAY(DarlehensAnfangsDatum))</definedName>
    <definedName name="ZeilenTitelBereich1..D6">Darlehensrechner!$B$4</definedName>
    <definedName name="ZeilenTitelBereich2..H6">Darlehensrechner!$F$4</definedName>
    <definedName name="ZinsBetrag">-IPMT(ZinsSatz/12,ZahlungNummer,AnzahlZahlungen,DarlehensBetrag)</definedName>
    <definedName name="Zinsen_gesamt">Darlehensrechner!$H$6</definedName>
    <definedName name="ZinsSatz">Darlehensrechner!$D$5</definedName>
  </definedNames>
  <calcPr calcId="124519" concurrentCalc="0"/>
</workbook>
</file>

<file path=xl/calcChain.xml><?xml version="1.0" encoding="utf-8"?>
<calcChain xmlns="http://schemas.openxmlformats.org/spreadsheetml/2006/main">
  <c r="P6" i="11"/>
  <c r="P7"/>
  <c r="P8"/>
  <c r="P9"/>
  <c r="P98"/>
  <c r="P99"/>
  <c r="P100"/>
  <c r="P101"/>
  <c r="P102"/>
  <c r="P103"/>
  <c r="P90"/>
  <c r="P91"/>
  <c r="P92"/>
  <c r="P93"/>
  <c r="P94"/>
  <c r="P95"/>
  <c r="P82"/>
  <c r="P83"/>
  <c r="P84"/>
  <c r="P85"/>
  <c r="P86"/>
  <c r="P87"/>
  <c r="P72"/>
  <c r="P73"/>
  <c r="P74"/>
  <c r="P75"/>
  <c r="P76"/>
  <c r="P77"/>
  <c r="P78"/>
  <c r="P79"/>
  <c r="P65"/>
  <c r="P66"/>
  <c r="P67"/>
  <c r="P68"/>
  <c r="P69"/>
  <c r="P56"/>
  <c r="P57"/>
  <c r="P58"/>
  <c r="P59"/>
  <c r="P60"/>
  <c r="P61"/>
  <c r="P62"/>
  <c r="P46"/>
  <c r="P47"/>
  <c r="P48"/>
  <c r="P49"/>
  <c r="P50"/>
  <c r="P51"/>
  <c r="P52"/>
  <c r="P53"/>
  <c r="P39"/>
  <c r="P40"/>
  <c r="P41"/>
  <c r="P42"/>
  <c r="P43"/>
  <c r="P30"/>
  <c r="P31"/>
  <c r="P32"/>
  <c r="P33"/>
  <c r="P34"/>
  <c r="P35"/>
  <c r="P36"/>
  <c r="P21"/>
  <c r="P22"/>
  <c r="P23"/>
  <c r="P24"/>
  <c r="P25"/>
  <c r="P26"/>
  <c r="P27"/>
  <c r="P13"/>
  <c r="P14"/>
  <c r="P15"/>
  <c r="P16"/>
  <c r="P17"/>
  <c r="P18"/>
  <c r="P106"/>
  <c r="P107"/>
  <c r="O9"/>
  <c r="O103"/>
  <c r="O95"/>
  <c r="O87"/>
  <c r="O79"/>
  <c r="O69"/>
  <c r="O62"/>
  <c r="O53"/>
  <c r="O43"/>
  <c r="O36"/>
  <c r="O27"/>
  <c r="O18"/>
  <c r="O106"/>
  <c r="O107"/>
  <c r="N9"/>
  <c r="N103"/>
  <c r="N95"/>
  <c r="N87"/>
  <c r="N79"/>
  <c r="N69"/>
  <c r="N62"/>
  <c r="N53"/>
  <c r="N43"/>
  <c r="N36"/>
  <c r="N27"/>
  <c r="N18"/>
  <c r="N106"/>
  <c r="N107"/>
  <c r="M9"/>
  <c r="M103"/>
  <c r="M95"/>
  <c r="M87"/>
  <c r="M79"/>
  <c r="M69"/>
  <c r="M62"/>
  <c r="M53"/>
  <c r="M43"/>
  <c r="M36"/>
  <c r="M27"/>
  <c r="M18"/>
  <c r="M106"/>
  <c r="M107"/>
  <c r="L9"/>
  <c r="L103"/>
  <c r="L95"/>
  <c r="L87"/>
  <c r="L79"/>
  <c r="L69"/>
  <c r="L62"/>
  <c r="L53"/>
  <c r="L43"/>
  <c r="L36"/>
  <c r="L27"/>
  <c r="L18"/>
  <c r="L106"/>
  <c r="L107"/>
  <c r="K9"/>
  <c r="K103"/>
  <c r="K95"/>
  <c r="K87"/>
  <c r="K79"/>
  <c r="K69"/>
  <c r="K62"/>
  <c r="K53"/>
  <c r="K43"/>
  <c r="K36"/>
  <c r="K27"/>
  <c r="K18"/>
  <c r="K106"/>
  <c r="K107"/>
  <c r="J9"/>
  <c r="J103"/>
  <c r="J95"/>
  <c r="J87"/>
  <c r="J79"/>
  <c r="J69"/>
  <c r="J62"/>
  <c r="J53"/>
  <c r="J43"/>
  <c r="J36"/>
  <c r="J27"/>
  <c r="J18"/>
  <c r="J106"/>
  <c r="J107"/>
  <c r="I9"/>
  <c r="I103"/>
  <c r="I95"/>
  <c r="I87"/>
  <c r="I79"/>
  <c r="I69"/>
  <c r="I62"/>
  <c r="I53"/>
  <c r="I43"/>
  <c r="I36"/>
  <c r="I27"/>
  <c r="I18"/>
  <c r="I106"/>
  <c r="I107"/>
  <c r="H9"/>
  <c r="H103"/>
  <c r="H95"/>
  <c r="H87"/>
  <c r="H79"/>
  <c r="H69"/>
  <c r="H62"/>
  <c r="H53"/>
  <c r="H43"/>
  <c r="H36"/>
  <c r="H27"/>
  <c r="H18"/>
  <c r="H106"/>
  <c r="H107"/>
  <c r="G9"/>
  <c r="G103"/>
  <c r="G95"/>
  <c r="G87"/>
  <c r="G79"/>
  <c r="G69"/>
  <c r="G62"/>
  <c r="G53"/>
  <c r="G43"/>
  <c r="G36"/>
  <c r="G27"/>
  <c r="G18"/>
  <c r="G106"/>
  <c r="G107"/>
  <c r="F9"/>
  <c r="F103"/>
  <c r="F95"/>
  <c r="F87"/>
  <c r="F79"/>
  <c r="F69"/>
  <c r="F62"/>
  <c r="F53"/>
  <c r="F43"/>
  <c r="F36"/>
  <c r="F27"/>
  <c r="F18"/>
  <c r="F106"/>
  <c r="F107"/>
  <c r="E9"/>
  <c r="E103"/>
  <c r="E95"/>
  <c r="E87"/>
  <c r="E79"/>
  <c r="E69"/>
  <c r="E62"/>
  <c r="E53"/>
  <c r="E43"/>
  <c r="E36"/>
  <c r="E27"/>
  <c r="E18"/>
  <c r="E106"/>
  <c r="E107"/>
  <c r="D9"/>
  <c r="D103"/>
  <c r="D95"/>
  <c r="D87"/>
  <c r="D79"/>
  <c r="D69"/>
  <c r="D62"/>
  <c r="D53"/>
  <c r="D43"/>
  <c r="D36"/>
  <c r="D27"/>
  <c r="D18"/>
  <c r="D106"/>
  <c r="D107"/>
  <c r="Q2"/>
  <c r="D7" i="6"/>
  <c r="H5"/>
  <c r="H4"/>
  <c r="H7"/>
  <c r="H6"/>
  <c r="B10"/>
  <c r="C10"/>
  <c r="D10"/>
  <c r="E10"/>
  <c r="F10"/>
  <c r="G10"/>
  <c r="H10"/>
  <c r="B11"/>
  <c r="C11"/>
  <c r="D11"/>
  <c r="E11"/>
  <c r="F11"/>
  <c r="G11"/>
  <c r="H11"/>
  <c r="B12"/>
  <c r="C12"/>
  <c r="D12"/>
  <c r="E12"/>
  <c r="F12"/>
  <c r="G12"/>
  <c r="H12"/>
  <c r="B13"/>
  <c r="C13"/>
  <c r="D13"/>
  <c r="E13"/>
  <c r="F13"/>
  <c r="G13"/>
  <c r="H13"/>
  <c r="B14"/>
  <c r="C14"/>
  <c r="D14"/>
  <c r="E14"/>
  <c r="F14"/>
  <c r="G14"/>
  <c r="H14"/>
  <c r="B15"/>
  <c r="C15"/>
  <c r="D15"/>
  <c r="E15"/>
  <c r="F15"/>
  <c r="G15"/>
  <c r="H15"/>
  <c r="B16"/>
  <c r="C16"/>
  <c r="D16"/>
  <c r="E16"/>
  <c r="F16"/>
  <c r="G16"/>
  <c r="H16"/>
  <c r="B17"/>
  <c r="C17"/>
  <c r="D17"/>
  <c r="E17"/>
  <c r="F17"/>
  <c r="G17"/>
  <c r="H17"/>
  <c r="B18"/>
  <c r="C18"/>
  <c r="D18"/>
  <c r="E18"/>
  <c r="F18"/>
  <c r="G18"/>
  <c r="H18"/>
  <c r="B19"/>
  <c r="C19"/>
  <c r="D19"/>
  <c r="E19"/>
  <c r="F19"/>
  <c r="G19"/>
  <c r="H19"/>
  <c r="B20"/>
  <c r="C20"/>
  <c r="D20"/>
  <c r="E20"/>
  <c r="F20"/>
  <c r="G20"/>
  <c r="H20"/>
  <c r="B21"/>
  <c r="C21"/>
  <c r="D21"/>
  <c r="E21"/>
  <c r="F21"/>
  <c r="G21"/>
  <c r="H21"/>
  <c r="B22"/>
  <c r="C22"/>
  <c r="D22"/>
  <c r="E22"/>
  <c r="F22"/>
  <c r="G22"/>
  <c r="H22"/>
  <c r="B23"/>
  <c r="C23"/>
  <c r="D23"/>
  <c r="E23"/>
  <c r="F23"/>
  <c r="G23"/>
  <c r="H23"/>
  <c r="B24"/>
  <c r="C24"/>
  <c r="D24"/>
  <c r="E24"/>
  <c r="F24"/>
  <c r="G24"/>
  <c r="H24"/>
  <c r="B25"/>
  <c r="C25"/>
  <c r="D25"/>
  <c r="E25"/>
  <c r="F25"/>
  <c r="G25"/>
  <c r="H25"/>
  <c r="B26"/>
  <c r="C26"/>
  <c r="D26"/>
  <c r="E26"/>
  <c r="F26"/>
  <c r="G26"/>
  <c r="H26"/>
  <c r="B27"/>
  <c r="C27"/>
  <c r="D27"/>
  <c r="E27"/>
  <c r="F27"/>
  <c r="G27"/>
  <c r="H27"/>
  <c r="B28"/>
  <c r="C28"/>
  <c r="D28"/>
  <c r="E28"/>
  <c r="F28"/>
  <c r="G28"/>
  <c r="H28"/>
  <c r="B29"/>
  <c r="C29"/>
  <c r="D29"/>
  <c r="E29"/>
  <c r="F29"/>
  <c r="G29"/>
  <c r="H29"/>
  <c r="B30"/>
  <c r="C30"/>
  <c r="D30"/>
  <c r="E30"/>
  <c r="F30"/>
  <c r="G30"/>
  <c r="H30"/>
  <c r="B31"/>
  <c r="C31"/>
  <c r="D31"/>
  <c r="E31"/>
  <c r="F31"/>
  <c r="G31"/>
  <c r="H31"/>
  <c r="B32"/>
  <c r="C32"/>
  <c r="D32"/>
  <c r="E32"/>
  <c r="F32"/>
  <c r="G32"/>
  <c r="H32"/>
  <c r="B33"/>
  <c r="C33"/>
  <c r="D33"/>
  <c r="E33"/>
  <c r="F33"/>
  <c r="G33"/>
  <c r="H33"/>
  <c r="B34"/>
  <c r="C34"/>
  <c r="D34"/>
  <c r="E34"/>
  <c r="F34"/>
  <c r="G34"/>
  <c r="H34"/>
  <c r="B35"/>
  <c r="C35"/>
  <c r="D35"/>
  <c r="E35"/>
  <c r="F35"/>
  <c r="G35"/>
  <c r="H35"/>
  <c r="B36"/>
  <c r="C36"/>
  <c r="D36"/>
  <c r="E36"/>
  <c r="F36"/>
  <c r="G36"/>
  <c r="H36"/>
  <c r="B37"/>
  <c r="C37"/>
  <c r="D37"/>
  <c r="E37"/>
  <c r="F37"/>
  <c r="G37"/>
  <c r="H37"/>
  <c r="B38"/>
  <c r="C38"/>
  <c r="D38"/>
  <c r="E38"/>
  <c r="F38"/>
  <c r="G38"/>
  <c r="H38"/>
  <c r="B39"/>
  <c r="C39"/>
  <c r="D39"/>
  <c r="E39"/>
  <c r="F39"/>
  <c r="G39"/>
  <c r="H39"/>
  <c r="B40"/>
  <c r="C40"/>
  <c r="D40"/>
  <c r="E40"/>
  <c r="F40"/>
  <c r="G40"/>
  <c r="H40"/>
  <c r="B41"/>
  <c r="C41"/>
  <c r="D41"/>
  <c r="E41"/>
  <c r="F41"/>
  <c r="G41"/>
  <c r="H41"/>
  <c r="B42"/>
  <c r="C42"/>
  <c r="D42"/>
  <c r="E42"/>
  <c r="F42"/>
  <c r="G42"/>
  <c r="H42"/>
  <c r="B43"/>
  <c r="C43"/>
  <c r="D43"/>
  <c r="E43"/>
  <c r="F43"/>
  <c r="G43"/>
  <c r="H43"/>
  <c r="B44"/>
  <c r="C44"/>
  <c r="D44"/>
  <c r="E44"/>
  <c r="F44"/>
  <c r="G44"/>
  <c r="H44"/>
  <c r="B45"/>
  <c r="C45"/>
  <c r="D45"/>
  <c r="E45"/>
  <c r="F45"/>
  <c r="G45"/>
  <c r="H45"/>
  <c r="B46"/>
  <c r="C46"/>
  <c r="D46"/>
  <c r="E46"/>
  <c r="F46"/>
  <c r="G46"/>
  <c r="H46"/>
  <c r="B47"/>
  <c r="C47"/>
  <c r="D47"/>
  <c r="E47"/>
  <c r="F47"/>
  <c r="G47"/>
  <c r="H47"/>
  <c r="B48"/>
  <c r="C48"/>
  <c r="D48"/>
  <c r="E48"/>
  <c r="F48"/>
  <c r="G48"/>
  <c r="H48"/>
  <c r="B49"/>
  <c r="C49"/>
  <c r="D49"/>
  <c r="E49"/>
  <c r="F49"/>
  <c r="G49"/>
  <c r="H49"/>
  <c r="B50"/>
  <c r="C50"/>
  <c r="D50"/>
  <c r="E50"/>
  <c r="F50"/>
  <c r="G50"/>
  <c r="H50"/>
  <c r="B51"/>
  <c r="C51"/>
  <c r="D51"/>
  <c r="E51"/>
  <c r="F51"/>
  <c r="G51"/>
  <c r="H51"/>
  <c r="B52"/>
  <c r="C52"/>
  <c r="D52"/>
  <c r="E52"/>
  <c r="F52"/>
  <c r="G52"/>
  <c r="H52"/>
  <c r="B53"/>
  <c r="C53"/>
  <c r="D53"/>
  <c r="E53"/>
  <c r="F53"/>
  <c r="G53"/>
  <c r="H53"/>
  <c r="B54"/>
  <c r="C54"/>
  <c r="D54"/>
  <c r="E54"/>
  <c r="F54"/>
  <c r="G54"/>
  <c r="H54"/>
  <c r="B55"/>
  <c r="C55"/>
  <c r="D55"/>
  <c r="E55"/>
  <c r="F55"/>
  <c r="G55"/>
  <c r="H55"/>
  <c r="B56"/>
  <c r="C56"/>
  <c r="D56"/>
  <c r="E56"/>
  <c r="F56"/>
  <c r="G56"/>
  <c r="H56"/>
  <c r="B57"/>
  <c r="C57"/>
  <c r="D57"/>
  <c r="E57"/>
  <c r="F57"/>
  <c r="G57"/>
  <c r="H57"/>
  <c r="B58"/>
  <c r="C58"/>
  <c r="D58"/>
  <c r="E58"/>
  <c r="F58"/>
  <c r="G58"/>
  <c r="H58"/>
  <c r="B59"/>
  <c r="C59"/>
  <c r="D59"/>
  <c r="E59"/>
  <c r="F59"/>
  <c r="G59"/>
  <c r="H59"/>
  <c r="B60"/>
  <c r="C60"/>
  <c r="D60"/>
  <c r="E60"/>
  <c r="F60"/>
  <c r="G60"/>
  <c r="H60"/>
  <c r="B61"/>
  <c r="C61"/>
  <c r="D61"/>
  <c r="E61"/>
  <c r="F61"/>
  <c r="G61"/>
  <c r="H61"/>
  <c r="B62"/>
  <c r="C62"/>
  <c r="D62"/>
  <c r="E62"/>
  <c r="F62"/>
  <c r="G62"/>
  <c r="H62"/>
  <c r="B63"/>
  <c r="C63"/>
  <c r="D63"/>
  <c r="E63"/>
  <c r="F63"/>
  <c r="G63"/>
  <c r="H63"/>
  <c r="B64"/>
  <c r="C64"/>
  <c r="D64"/>
  <c r="E64"/>
  <c r="F64"/>
  <c r="G64"/>
  <c r="H64"/>
  <c r="B65"/>
  <c r="C65"/>
  <c r="D65"/>
  <c r="E65"/>
  <c r="F65"/>
  <c r="G65"/>
  <c r="H65"/>
  <c r="B66"/>
  <c r="C66"/>
  <c r="D66"/>
  <c r="E66"/>
  <c r="F66"/>
  <c r="G66"/>
  <c r="H66"/>
  <c r="B67"/>
  <c r="C67"/>
  <c r="D67"/>
  <c r="E67"/>
  <c r="F67"/>
  <c r="G67"/>
  <c r="H67"/>
  <c r="B68"/>
  <c r="C68"/>
  <c r="D68"/>
  <c r="E68"/>
  <c r="F68"/>
  <c r="G68"/>
  <c r="H68"/>
  <c r="B69"/>
  <c r="C69"/>
  <c r="D69"/>
  <c r="E69"/>
  <c r="F69"/>
  <c r="G69"/>
  <c r="H69"/>
  <c r="B70"/>
  <c r="C70"/>
  <c r="D70"/>
  <c r="E70"/>
  <c r="F70"/>
  <c r="G70"/>
  <c r="H70"/>
  <c r="B71"/>
  <c r="C71"/>
  <c r="D71"/>
  <c r="E71"/>
  <c r="F71"/>
  <c r="G71"/>
  <c r="H71"/>
  <c r="B72"/>
  <c r="C72"/>
  <c r="D72"/>
  <c r="E72"/>
  <c r="F72"/>
  <c r="G72"/>
  <c r="H72"/>
  <c r="B73"/>
  <c r="C73"/>
  <c r="D73"/>
  <c r="E73"/>
  <c r="F73"/>
  <c r="G73"/>
  <c r="H73"/>
  <c r="B74"/>
  <c r="C74"/>
  <c r="D74"/>
  <c r="E74"/>
  <c r="F74"/>
  <c r="G74"/>
  <c r="H74"/>
  <c r="B75"/>
  <c r="C75"/>
  <c r="D75"/>
  <c r="E75"/>
  <c r="F75"/>
  <c r="G75"/>
  <c r="H75"/>
  <c r="B76"/>
  <c r="C76"/>
  <c r="D76"/>
  <c r="E76"/>
  <c r="F76"/>
  <c r="G76"/>
  <c r="H76"/>
  <c r="B77"/>
  <c r="C77"/>
  <c r="D77"/>
  <c r="E77"/>
  <c r="F77"/>
  <c r="G77"/>
  <c r="H77"/>
  <c r="B78"/>
  <c r="C78"/>
  <c r="D78"/>
  <c r="E78"/>
  <c r="F78"/>
  <c r="G78"/>
  <c r="H78"/>
  <c r="B79"/>
  <c r="C79"/>
  <c r="D79"/>
  <c r="E79"/>
  <c r="F79"/>
  <c r="G79"/>
  <c r="H79"/>
  <c r="B80"/>
  <c r="C80"/>
  <c r="D80"/>
  <c r="E80"/>
  <c r="F80"/>
  <c r="G80"/>
  <c r="H80"/>
  <c r="B81"/>
  <c r="C81"/>
  <c r="D81"/>
  <c r="E81"/>
  <c r="F81"/>
  <c r="G81"/>
  <c r="H81"/>
  <c r="B82"/>
  <c r="C82"/>
  <c r="D82"/>
  <c r="E82"/>
  <c r="F82"/>
  <c r="G82"/>
  <c r="H82"/>
  <c r="B83"/>
  <c r="C83"/>
  <c r="D83"/>
  <c r="E83"/>
  <c r="F83"/>
  <c r="G83"/>
  <c r="H83"/>
  <c r="B84"/>
  <c r="C84"/>
  <c r="D84"/>
  <c r="E84"/>
  <c r="F84"/>
  <c r="G84"/>
  <c r="H84"/>
  <c r="B85"/>
  <c r="C85"/>
  <c r="D85"/>
  <c r="E85"/>
  <c r="F85"/>
  <c r="G85"/>
  <c r="H85"/>
  <c r="B86"/>
  <c r="C86"/>
  <c r="D86"/>
  <c r="E86"/>
  <c r="F86"/>
  <c r="G86"/>
  <c r="H86"/>
  <c r="B87"/>
  <c r="C87"/>
  <c r="D87"/>
  <c r="E87"/>
  <c r="F87"/>
  <c r="G87"/>
  <c r="H87"/>
  <c r="B88"/>
  <c r="C88"/>
  <c r="D88"/>
  <c r="E88"/>
  <c r="F88"/>
  <c r="G88"/>
  <c r="H88"/>
  <c r="B89"/>
  <c r="C89"/>
  <c r="D89"/>
  <c r="E89"/>
  <c r="F89"/>
  <c r="G89"/>
  <c r="H89"/>
  <c r="B90"/>
  <c r="C90"/>
  <c r="D90"/>
  <c r="E90"/>
  <c r="F90"/>
  <c r="G90"/>
  <c r="H90"/>
  <c r="B91"/>
  <c r="C91"/>
  <c r="D91"/>
  <c r="E91"/>
  <c r="F91"/>
  <c r="G91"/>
  <c r="H91"/>
  <c r="B92"/>
  <c r="C92"/>
  <c r="D92"/>
  <c r="E92"/>
  <c r="F92"/>
  <c r="G92"/>
  <c r="H92"/>
  <c r="B93"/>
  <c r="C93"/>
  <c r="D93"/>
  <c r="E93"/>
  <c r="F93"/>
  <c r="G93"/>
  <c r="H93"/>
  <c r="B94"/>
  <c r="C94"/>
  <c r="D94"/>
  <c r="E94"/>
  <c r="F94"/>
  <c r="G94"/>
  <c r="H94"/>
  <c r="B95"/>
  <c r="C95"/>
  <c r="D95"/>
  <c r="E95"/>
  <c r="F95"/>
  <c r="G95"/>
  <c r="H95"/>
  <c r="B96"/>
  <c r="C96"/>
  <c r="D96"/>
  <c r="E96"/>
  <c r="F96"/>
  <c r="G96"/>
  <c r="H96"/>
  <c r="B97"/>
  <c r="C97"/>
  <c r="D97"/>
  <c r="E97"/>
  <c r="F97"/>
  <c r="G97"/>
  <c r="H97"/>
  <c r="B98"/>
  <c r="C98"/>
  <c r="D98"/>
  <c r="E98"/>
  <c r="F98"/>
  <c r="G98"/>
  <c r="H98"/>
  <c r="B99"/>
  <c r="C99"/>
  <c r="D99"/>
  <c r="E99"/>
  <c r="F99"/>
  <c r="G99"/>
  <c r="H99"/>
  <c r="B100"/>
  <c r="C100"/>
  <c r="D100"/>
  <c r="E100"/>
  <c r="F100"/>
  <c r="G100"/>
  <c r="H100"/>
  <c r="B101"/>
  <c r="C101"/>
  <c r="D101"/>
  <c r="E101"/>
  <c r="F101"/>
  <c r="G101"/>
  <c r="H101"/>
  <c r="B102"/>
  <c r="C102"/>
  <c r="D102"/>
  <c r="E102"/>
  <c r="F102"/>
  <c r="G102"/>
  <c r="H102"/>
  <c r="B103"/>
  <c r="C103"/>
  <c r="D103"/>
  <c r="E103"/>
  <c r="F103"/>
  <c r="G103"/>
  <c r="H103"/>
  <c r="B104"/>
  <c r="C104"/>
  <c r="D104"/>
  <c r="E104"/>
  <c r="F104"/>
  <c r="G104"/>
  <c r="H104"/>
  <c r="B105"/>
  <c r="C105"/>
  <c r="D105"/>
  <c r="E105"/>
  <c r="F105"/>
  <c r="G105"/>
  <c r="H105"/>
  <c r="B106"/>
  <c r="C106"/>
  <c r="D106"/>
  <c r="E106"/>
  <c r="F106"/>
  <c r="G106"/>
  <c r="H106"/>
  <c r="B107"/>
  <c r="C107"/>
  <c r="D107"/>
  <c r="E107"/>
  <c r="F107"/>
  <c r="G107"/>
  <c r="H107"/>
  <c r="B108"/>
  <c r="C108"/>
  <c r="D108"/>
  <c r="E108"/>
  <c r="F108"/>
  <c r="G108"/>
  <c r="H108"/>
  <c r="B109"/>
  <c r="C109"/>
  <c r="D109"/>
  <c r="E109"/>
  <c r="F109"/>
  <c r="G109"/>
  <c r="H109"/>
  <c r="B110"/>
  <c r="C110"/>
  <c r="D110"/>
  <c r="E110"/>
  <c r="F110"/>
  <c r="G110"/>
  <c r="H110"/>
  <c r="B111"/>
  <c r="C111"/>
  <c r="D111"/>
  <c r="E111"/>
  <c r="F111"/>
  <c r="G111"/>
  <c r="H111"/>
  <c r="B112"/>
  <c r="C112"/>
  <c r="D112"/>
  <c r="E112"/>
  <c r="F112"/>
  <c r="G112"/>
  <c r="H112"/>
  <c r="B113"/>
  <c r="C113"/>
  <c r="D113"/>
  <c r="E113"/>
  <c r="F113"/>
  <c r="G113"/>
  <c r="H113"/>
  <c r="B114"/>
  <c r="C114"/>
  <c r="D114"/>
  <c r="E114"/>
  <c r="F114"/>
  <c r="G114"/>
  <c r="H114"/>
  <c r="B115"/>
  <c r="C115"/>
  <c r="D115"/>
  <c r="E115"/>
  <c r="F115"/>
  <c r="G115"/>
  <c r="H115"/>
  <c r="B116"/>
  <c r="C116"/>
  <c r="D116"/>
  <c r="E116"/>
  <c r="F116"/>
  <c r="G116"/>
  <c r="H116"/>
  <c r="B117"/>
  <c r="C117"/>
  <c r="D117"/>
  <c r="E117"/>
  <c r="F117"/>
  <c r="G117"/>
  <c r="H117"/>
  <c r="B118"/>
  <c r="C118"/>
  <c r="D118"/>
  <c r="E118"/>
  <c r="F118"/>
  <c r="G118"/>
  <c r="H118"/>
  <c r="B119"/>
  <c r="C119"/>
  <c r="D119"/>
  <c r="E119"/>
  <c r="F119"/>
  <c r="G119"/>
  <c r="H119"/>
  <c r="B120"/>
  <c r="C120"/>
  <c r="D120"/>
  <c r="E120"/>
  <c r="F120"/>
  <c r="G120"/>
  <c r="H120"/>
  <c r="B121"/>
  <c r="C121"/>
  <c r="D121"/>
  <c r="E121"/>
  <c r="F121"/>
  <c r="G121"/>
  <c r="H121"/>
  <c r="B122"/>
  <c r="C122"/>
  <c r="D122"/>
  <c r="E122"/>
  <c r="F122"/>
  <c r="G122"/>
  <c r="H122"/>
  <c r="B123"/>
  <c r="C123"/>
  <c r="D123"/>
  <c r="E123"/>
  <c r="F123"/>
  <c r="G123"/>
  <c r="H123"/>
  <c r="B124"/>
  <c r="C124"/>
  <c r="D124"/>
  <c r="E124"/>
  <c r="F124"/>
  <c r="G124"/>
  <c r="H124"/>
  <c r="B125"/>
  <c r="C125"/>
  <c r="D125"/>
  <c r="E125"/>
  <c r="F125"/>
  <c r="G125"/>
  <c r="H125"/>
  <c r="B126"/>
  <c r="C126"/>
  <c r="D126"/>
  <c r="E126"/>
  <c r="F126"/>
  <c r="G126"/>
  <c r="H126"/>
  <c r="B127"/>
  <c r="C127"/>
  <c r="D127"/>
  <c r="E127"/>
  <c r="F127"/>
  <c r="G127"/>
  <c r="H127"/>
  <c r="B128"/>
  <c r="C128"/>
  <c r="D128"/>
  <c r="E128"/>
  <c r="F128"/>
  <c r="G128"/>
  <c r="H128"/>
  <c r="B129"/>
  <c r="C129"/>
  <c r="D129"/>
  <c r="E129"/>
  <c r="F129"/>
  <c r="G129"/>
  <c r="H129"/>
  <c r="B130"/>
  <c r="C130"/>
  <c r="D130"/>
  <c r="E130"/>
  <c r="F130"/>
  <c r="G130"/>
  <c r="H130"/>
  <c r="B131"/>
  <c r="C131"/>
  <c r="D131"/>
  <c r="E131"/>
  <c r="F131"/>
  <c r="G131"/>
  <c r="H131"/>
  <c r="B132"/>
  <c r="C132"/>
  <c r="D132"/>
  <c r="E132"/>
  <c r="F132"/>
  <c r="G132"/>
  <c r="H132"/>
  <c r="B133"/>
  <c r="C133"/>
  <c r="D133"/>
  <c r="E133"/>
  <c r="F133"/>
  <c r="G133"/>
  <c r="H133"/>
  <c r="B134"/>
  <c r="C134"/>
  <c r="D134"/>
  <c r="E134"/>
  <c r="F134"/>
  <c r="G134"/>
  <c r="H134"/>
  <c r="B135"/>
  <c r="C135"/>
  <c r="D135"/>
  <c r="E135"/>
  <c r="F135"/>
  <c r="G135"/>
  <c r="H135"/>
  <c r="B136"/>
  <c r="C136"/>
  <c r="D136"/>
  <c r="E136"/>
  <c r="F136"/>
  <c r="G136"/>
  <c r="H136"/>
  <c r="B137"/>
  <c r="C137"/>
  <c r="D137"/>
  <c r="E137"/>
  <c r="F137"/>
  <c r="G137"/>
  <c r="H137"/>
  <c r="B138"/>
  <c r="C138"/>
  <c r="D138"/>
  <c r="E138"/>
  <c r="F138"/>
  <c r="G138"/>
  <c r="H138"/>
  <c r="B139"/>
  <c r="C139"/>
  <c r="D139"/>
  <c r="E139"/>
  <c r="F139"/>
  <c r="G139"/>
  <c r="H139"/>
  <c r="B140"/>
  <c r="C140"/>
  <c r="D140"/>
  <c r="E140"/>
  <c r="F140"/>
  <c r="G140"/>
  <c r="H140"/>
  <c r="B141"/>
  <c r="C141"/>
  <c r="D141"/>
  <c r="E141"/>
  <c r="F141"/>
  <c r="G141"/>
  <c r="H141"/>
  <c r="B142"/>
  <c r="C142"/>
  <c r="D142"/>
  <c r="E142"/>
  <c r="F142"/>
  <c r="G142"/>
  <c r="H142"/>
  <c r="B143"/>
  <c r="C143"/>
  <c r="D143"/>
  <c r="E143"/>
  <c r="F143"/>
  <c r="G143"/>
  <c r="H143"/>
  <c r="B144"/>
  <c r="C144"/>
  <c r="D144"/>
  <c r="E144"/>
  <c r="F144"/>
  <c r="G144"/>
  <c r="H144"/>
  <c r="B145"/>
  <c r="C145"/>
  <c r="D145"/>
  <c r="E145"/>
  <c r="F145"/>
  <c r="G145"/>
  <c r="H145"/>
  <c r="B146"/>
  <c r="C146"/>
  <c r="D146"/>
  <c r="E146"/>
  <c r="F146"/>
  <c r="G146"/>
  <c r="H146"/>
  <c r="B147"/>
  <c r="C147"/>
  <c r="D147"/>
  <c r="E147"/>
  <c r="F147"/>
  <c r="G147"/>
  <c r="H147"/>
  <c r="B148"/>
  <c r="C148"/>
  <c r="D148"/>
  <c r="E148"/>
  <c r="F148"/>
  <c r="G148"/>
  <c r="H148"/>
  <c r="B149"/>
  <c r="C149"/>
  <c r="D149"/>
  <c r="E149"/>
  <c r="F149"/>
  <c r="G149"/>
  <c r="H149"/>
  <c r="B150"/>
  <c r="C150"/>
  <c r="D150"/>
  <c r="E150"/>
  <c r="F150"/>
  <c r="G150"/>
  <c r="H150"/>
  <c r="B151"/>
  <c r="C151"/>
  <c r="D151"/>
  <c r="E151"/>
  <c r="F151"/>
  <c r="G151"/>
  <c r="H151"/>
  <c r="B152"/>
  <c r="C152"/>
  <c r="D152"/>
  <c r="E152"/>
  <c r="F152"/>
  <c r="G152"/>
  <c r="H152"/>
  <c r="B153"/>
  <c r="C153"/>
  <c r="D153"/>
  <c r="E153"/>
  <c r="F153"/>
  <c r="G153"/>
  <c r="H153"/>
  <c r="B154"/>
  <c r="C154"/>
  <c r="D154"/>
  <c r="E154"/>
  <c r="F154"/>
  <c r="G154"/>
  <c r="H154"/>
  <c r="B155"/>
  <c r="C155"/>
  <c r="D155"/>
  <c r="E155"/>
  <c r="F155"/>
  <c r="G155"/>
  <c r="H155"/>
  <c r="B156"/>
  <c r="C156"/>
  <c r="D156"/>
  <c r="E156"/>
  <c r="F156"/>
  <c r="G156"/>
  <c r="H156"/>
  <c r="B157"/>
  <c r="C157"/>
  <c r="D157"/>
  <c r="E157"/>
  <c r="F157"/>
  <c r="G157"/>
  <c r="H157"/>
  <c r="B158"/>
  <c r="C158"/>
  <c r="D158"/>
  <c r="E158"/>
  <c r="F158"/>
  <c r="G158"/>
  <c r="H158"/>
  <c r="B159"/>
  <c r="C159"/>
  <c r="D159"/>
  <c r="E159"/>
  <c r="F159"/>
  <c r="G159"/>
  <c r="H159"/>
  <c r="B160"/>
  <c r="C160"/>
  <c r="D160"/>
  <c r="E160"/>
  <c r="F160"/>
  <c r="G160"/>
  <c r="H160"/>
  <c r="B161"/>
  <c r="C161"/>
  <c r="D161"/>
  <c r="E161"/>
  <c r="F161"/>
  <c r="G161"/>
  <c r="H161"/>
  <c r="B162"/>
  <c r="C162"/>
  <c r="D162"/>
  <c r="E162"/>
  <c r="F162"/>
  <c r="G162"/>
  <c r="H162"/>
  <c r="B163"/>
  <c r="C163"/>
  <c r="D163"/>
  <c r="E163"/>
  <c r="F163"/>
  <c r="G163"/>
  <c r="H163"/>
  <c r="B164"/>
  <c r="C164"/>
  <c r="D164"/>
  <c r="E164"/>
  <c r="F164"/>
  <c r="G164"/>
  <c r="H164"/>
  <c r="B165"/>
  <c r="C165"/>
  <c r="D165"/>
  <c r="E165"/>
  <c r="F165"/>
  <c r="G165"/>
  <c r="H165"/>
  <c r="B166"/>
  <c r="C166"/>
  <c r="D166"/>
  <c r="E166"/>
  <c r="F166"/>
  <c r="G166"/>
  <c r="H166"/>
  <c r="B167"/>
  <c r="C167"/>
  <c r="D167"/>
  <c r="E167"/>
  <c r="F167"/>
  <c r="G167"/>
  <c r="H167"/>
  <c r="B168"/>
  <c r="C168"/>
  <c r="D168"/>
  <c r="E168"/>
  <c r="F168"/>
  <c r="G168"/>
  <c r="H168"/>
  <c r="B169"/>
  <c r="C169"/>
  <c r="D169"/>
  <c r="E169"/>
  <c r="F169"/>
  <c r="G169"/>
  <c r="H169"/>
  <c r="B170"/>
  <c r="C170"/>
  <c r="D170"/>
  <c r="E170"/>
  <c r="F170"/>
  <c r="G170"/>
  <c r="H170"/>
  <c r="B171"/>
  <c r="C171"/>
  <c r="D171"/>
  <c r="E171"/>
  <c r="F171"/>
  <c r="G171"/>
  <c r="H171"/>
  <c r="B172"/>
  <c r="C172"/>
  <c r="D172"/>
  <c r="E172"/>
  <c r="F172"/>
  <c r="G172"/>
  <c r="H172"/>
  <c r="B173"/>
  <c r="C173"/>
  <c r="D173"/>
  <c r="E173"/>
  <c r="F173"/>
  <c r="G173"/>
  <c r="H173"/>
  <c r="B174"/>
  <c r="C174"/>
  <c r="D174"/>
  <c r="E174"/>
  <c r="F174"/>
  <c r="G174"/>
  <c r="H174"/>
  <c r="B175"/>
  <c r="C175"/>
  <c r="D175"/>
  <c r="E175"/>
  <c r="F175"/>
  <c r="G175"/>
  <c r="H175"/>
  <c r="B176"/>
  <c r="C176"/>
  <c r="D176"/>
  <c r="E176"/>
  <c r="F176"/>
  <c r="G176"/>
  <c r="H176"/>
  <c r="B177"/>
  <c r="C177"/>
  <c r="D177"/>
  <c r="E177"/>
  <c r="F177"/>
  <c r="G177"/>
  <c r="H177"/>
  <c r="B178"/>
  <c r="C178"/>
  <c r="D178"/>
  <c r="E178"/>
  <c r="F178"/>
  <c r="G178"/>
  <c r="H178"/>
  <c r="B179"/>
  <c r="C179"/>
  <c r="D179"/>
  <c r="E179"/>
  <c r="F179"/>
  <c r="G179"/>
  <c r="H179"/>
  <c r="B180"/>
  <c r="C180"/>
  <c r="D180"/>
  <c r="E180"/>
  <c r="F180"/>
  <c r="G180"/>
  <c r="H180"/>
  <c r="B181"/>
  <c r="C181"/>
  <c r="D181"/>
  <c r="E181"/>
  <c r="F181"/>
  <c r="G181"/>
  <c r="H181"/>
  <c r="B182"/>
  <c r="C182"/>
  <c r="D182"/>
  <c r="E182"/>
  <c r="F182"/>
  <c r="G182"/>
  <c r="H182"/>
  <c r="B183"/>
  <c r="C183"/>
  <c r="D183"/>
  <c r="E183"/>
  <c r="F183"/>
  <c r="G183"/>
  <c r="H183"/>
  <c r="B184"/>
  <c r="C184"/>
  <c r="D184"/>
  <c r="E184"/>
  <c r="F184"/>
  <c r="G184"/>
  <c r="H184"/>
  <c r="B185"/>
  <c r="C185"/>
  <c r="D185"/>
  <c r="E185"/>
  <c r="F185"/>
  <c r="G185"/>
  <c r="H185"/>
  <c r="B186"/>
  <c r="C186"/>
  <c r="D186"/>
  <c r="E186"/>
  <c r="F186"/>
  <c r="G186"/>
  <c r="H186"/>
  <c r="B187"/>
  <c r="C187"/>
  <c r="D187"/>
  <c r="E187"/>
  <c r="F187"/>
  <c r="G187"/>
  <c r="H187"/>
  <c r="B188"/>
  <c r="C188"/>
  <c r="D188"/>
  <c r="E188"/>
  <c r="F188"/>
  <c r="G188"/>
  <c r="H188"/>
  <c r="B189"/>
  <c r="C189"/>
  <c r="D189"/>
  <c r="E189"/>
  <c r="F189"/>
  <c r="G189"/>
  <c r="H189"/>
  <c r="B190"/>
  <c r="C190"/>
  <c r="D190"/>
  <c r="E190"/>
  <c r="F190"/>
  <c r="G190"/>
  <c r="H190"/>
  <c r="B191"/>
  <c r="C191"/>
  <c r="D191"/>
  <c r="E191"/>
  <c r="F191"/>
  <c r="G191"/>
  <c r="H191"/>
  <c r="B192"/>
  <c r="C192"/>
  <c r="D192"/>
  <c r="E192"/>
  <c r="F192"/>
  <c r="G192"/>
  <c r="H192"/>
  <c r="B193"/>
  <c r="C193"/>
  <c r="D193"/>
  <c r="E193"/>
  <c r="F193"/>
  <c r="G193"/>
  <c r="H193"/>
  <c r="B194"/>
  <c r="C194"/>
  <c r="D194"/>
  <c r="E194"/>
  <c r="F194"/>
  <c r="G194"/>
  <c r="H194"/>
  <c r="B195"/>
  <c r="C195"/>
  <c r="D195"/>
  <c r="E195"/>
  <c r="F195"/>
  <c r="G195"/>
  <c r="H195"/>
  <c r="B196"/>
  <c r="C196"/>
  <c r="D196"/>
  <c r="E196"/>
  <c r="F196"/>
  <c r="G196"/>
  <c r="H196"/>
  <c r="B197"/>
  <c r="C197"/>
  <c r="D197"/>
  <c r="E197"/>
  <c r="F197"/>
  <c r="G197"/>
  <c r="H197"/>
  <c r="B198"/>
  <c r="C198"/>
  <c r="D198"/>
  <c r="E198"/>
  <c r="F198"/>
  <c r="G198"/>
  <c r="H198"/>
  <c r="B199"/>
  <c r="C199"/>
  <c r="D199"/>
  <c r="E199"/>
  <c r="F199"/>
  <c r="G199"/>
  <c r="H199"/>
  <c r="B200"/>
  <c r="C200"/>
  <c r="D200"/>
  <c r="E200"/>
  <c r="F200"/>
  <c r="G200"/>
  <c r="H200"/>
  <c r="B201"/>
  <c r="C201"/>
  <c r="D201"/>
  <c r="E201"/>
  <c r="F201"/>
  <c r="G201"/>
  <c r="H201"/>
  <c r="B202"/>
  <c r="C202"/>
  <c r="D202"/>
  <c r="E202"/>
  <c r="F202"/>
  <c r="G202"/>
  <c r="H202"/>
  <c r="B203"/>
  <c r="C203"/>
  <c r="D203"/>
  <c r="E203"/>
  <c r="F203"/>
  <c r="G203"/>
  <c r="H203"/>
  <c r="B204"/>
  <c r="C204"/>
  <c r="D204"/>
  <c r="E204"/>
  <c r="F204"/>
  <c r="G204"/>
  <c r="H204"/>
  <c r="B205"/>
  <c r="C205"/>
  <c r="D205"/>
  <c r="E205"/>
  <c r="F205"/>
  <c r="G205"/>
  <c r="H205"/>
  <c r="B206"/>
  <c r="C206"/>
  <c r="D206"/>
  <c r="E206"/>
  <c r="F206"/>
  <c r="G206"/>
  <c r="H206"/>
  <c r="B207"/>
  <c r="C207"/>
  <c r="D207"/>
  <c r="E207"/>
  <c r="F207"/>
  <c r="G207"/>
  <c r="H207"/>
  <c r="B208"/>
  <c r="C208"/>
  <c r="D208"/>
  <c r="E208"/>
  <c r="F208"/>
  <c r="G208"/>
  <c r="H208"/>
  <c r="B209"/>
  <c r="C209"/>
  <c r="D209"/>
  <c r="E209"/>
  <c r="F209"/>
  <c r="G209"/>
  <c r="H209"/>
  <c r="B210"/>
  <c r="C210"/>
  <c r="D210"/>
  <c r="E210"/>
  <c r="F210"/>
  <c r="G210"/>
  <c r="H210"/>
  <c r="B211"/>
  <c r="C211"/>
  <c r="D211"/>
  <c r="E211"/>
  <c r="F211"/>
  <c r="G211"/>
  <c r="H211"/>
  <c r="B212"/>
  <c r="C212"/>
  <c r="D212"/>
  <c r="E212"/>
  <c r="F212"/>
  <c r="G212"/>
  <c r="H212"/>
  <c r="B213"/>
  <c r="C213"/>
  <c r="D213"/>
  <c r="E213"/>
  <c r="F213"/>
  <c r="G213"/>
  <c r="H213"/>
  <c r="B214"/>
  <c r="C214"/>
  <c r="D214"/>
  <c r="E214"/>
  <c r="F214"/>
  <c r="G214"/>
  <c r="H214"/>
  <c r="B215"/>
  <c r="C215"/>
  <c r="D215"/>
  <c r="E215"/>
  <c r="F215"/>
  <c r="G215"/>
  <c r="H215"/>
  <c r="B216"/>
  <c r="C216"/>
  <c r="D216"/>
  <c r="E216"/>
  <c r="F216"/>
  <c r="G216"/>
  <c r="H216"/>
  <c r="B217"/>
  <c r="C217"/>
  <c r="D217"/>
  <c r="E217"/>
  <c r="F217"/>
  <c r="G217"/>
  <c r="H217"/>
  <c r="B218"/>
  <c r="C218"/>
  <c r="D218"/>
  <c r="E218"/>
  <c r="F218"/>
  <c r="G218"/>
  <c r="H218"/>
  <c r="B219"/>
  <c r="C219"/>
  <c r="D219"/>
  <c r="E219"/>
  <c r="F219"/>
  <c r="G219"/>
  <c r="H219"/>
  <c r="B220"/>
  <c r="C220"/>
  <c r="D220"/>
  <c r="E220"/>
  <c r="F220"/>
  <c r="G220"/>
  <c r="H220"/>
  <c r="B221"/>
  <c r="C221"/>
  <c r="D221"/>
  <c r="E221"/>
  <c r="F221"/>
  <c r="G221"/>
  <c r="H221"/>
  <c r="B222"/>
  <c r="C222"/>
  <c r="D222"/>
  <c r="E222"/>
  <c r="F222"/>
  <c r="G222"/>
  <c r="H222"/>
  <c r="B223"/>
  <c r="C223"/>
  <c r="D223"/>
  <c r="E223"/>
  <c r="F223"/>
  <c r="G223"/>
  <c r="H223"/>
  <c r="B224"/>
  <c r="C224"/>
  <c r="D224"/>
  <c r="E224"/>
  <c r="F224"/>
  <c r="G224"/>
  <c r="H224"/>
  <c r="B225"/>
  <c r="C225"/>
  <c r="D225"/>
  <c r="E225"/>
  <c r="F225"/>
  <c r="G225"/>
  <c r="H225"/>
  <c r="B226"/>
  <c r="C226"/>
  <c r="D226"/>
  <c r="E226"/>
  <c r="F226"/>
  <c r="G226"/>
  <c r="H226"/>
  <c r="B227"/>
  <c r="C227"/>
  <c r="D227"/>
  <c r="E227"/>
  <c r="F227"/>
  <c r="G227"/>
  <c r="H227"/>
  <c r="B228"/>
  <c r="C228"/>
  <c r="D228"/>
  <c r="E228"/>
  <c r="F228"/>
  <c r="G228"/>
  <c r="H228"/>
  <c r="B229"/>
  <c r="C229"/>
  <c r="D229"/>
  <c r="E229"/>
  <c r="F229"/>
  <c r="G229"/>
  <c r="H229"/>
  <c r="B230"/>
  <c r="C230"/>
  <c r="D230"/>
  <c r="E230"/>
  <c r="F230"/>
  <c r="G230"/>
  <c r="H230"/>
  <c r="B231"/>
  <c r="C231"/>
  <c r="D231"/>
  <c r="E231"/>
  <c r="F231"/>
  <c r="G231"/>
  <c r="H231"/>
  <c r="B232"/>
  <c r="C232"/>
  <c r="D232"/>
  <c r="E232"/>
  <c r="F232"/>
  <c r="G232"/>
  <c r="H232"/>
  <c r="B233"/>
  <c r="C233"/>
  <c r="D233"/>
  <c r="E233"/>
  <c r="F233"/>
  <c r="G233"/>
  <c r="H233"/>
  <c r="B234"/>
  <c r="C234"/>
  <c r="D234"/>
  <c r="E234"/>
  <c r="F234"/>
  <c r="G234"/>
  <c r="H234"/>
  <c r="B235"/>
  <c r="C235"/>
  <c r="D235"/>
  <c r="E235"/>
  <c r="F235"/>
  <c r="G235"/>
  <c r="H235"/>
  <c r="B236"/>
  <c r="C236"/>
  <c r="D236"/>
  <c r="E236"/>
  <c r="F236"/>
  <c r="G236"/>
  <c r="H236"/>
  <c r="B237"/>
  <c r="C237"/>
  <c r="D237"/>
  <c r="E237"/>
  <c r="F237"/>
  <c r="G237"/>
  <c r="H237"/>
  <c r="B238"/>
  <c r="C238"/>
  <c r="D238"/>
  <c r="E238"/>
  <c r="F238"/>
  <c r="G238"/>
  <c r="H238"/>
  <c r="B239"/>
  <c r="C239"/>
  <c r="D239"/>
  <c r="E239"/>
  <c r="F239"/>
  <c r="G239"/>
  <c r="H239"/>
  <c r="B240"/>
  <c r="C240"/>
  <c r="D240"/>
  <c r="E240"/>
  <c r="F240"/>
  <c r="G240"/>
  <c r="H240"/>
  <c r="B241"/>
  <c r="C241"/>
  <c r="D241"/>
  <c r="E241"/>
  <c r="F241"/>
  <c r="G241"/>
  <c r="H241"/>
  <c r="B242"/>
  <c r="C242"/>
  <c r="D242"/>
  <c r="E242"/>
  <c r="F242"/>
  <c r="G242"/>
  <c r="H242"/>
  <c r="B243"/>
  <c r="C243"/>
  <c r="D243"/>
  <c r="E243"/>
  <c r="F243"/>
  <c r="G243"/>
  <c r="H243"/>
  <c r="B244"/>
  <c r="C244"/>
  <c r="D244"/>
  <c r="E244"/>
  <c r="F244"/>
  <c r="G244"/>
  <c r="H244"/>
  <c r="B245"/>
  <c r="C245"/>
  <c r="D245"/>
  <c r="E245"/>
  <c r="F245"/>
  <c r="G245"/>
  <c r="H245"/>
  <c r="B246"/>
  <c r="C246"/>
  <c r="D246"/>
  <c r="E246"/>
  <c r="F246"/>
  <c r="G246"/>
  <c r="H246"/>
  <c r="B247"/>
  <c r="C247"/>
  <c r="D247"/>
  <c r="E247"/>
  <c r="F247"/>
  <c r="G247"/>
  <c r="H247"/>
  <c r="B248"/>
  <c r="C248"/>
  <c r="D248"/>
  <c r="E248"/>
  <c r="F248"/>
  <c r="G248"/>
  <c r="H248"/>
  <c r="B249"/>
  <c r="C249"/>
  <c r="D249"/>
  <c r="E249"/>
  <c r="F249"/>
  <c r="G249"/>
  <c r="H249"/>
  <c r="B250"/>
  <c r="C250"/>
  <c r="D250"/>
  <c r="E250"/>
  <c r="F250"/>
  <c r="G250"/>
  <c r="H250"/>
  <c r="B251"/>
  <c r="C251"/>
  <c r="D251"/>
  <c r="E251"/>
  <c r="F251"/>
  <c r="G251"/>
  <c r="H251"/>
  <c r="B252"/>
  <c r="C252"/>
  <c r="D252"/>
  <c r="E252"/>
  <c r="F252"/>
  <c r="G252"/>
  <c r="H252"/>
  <c r="B253"/>
  <c r="C253"/>
  <c r="D253"/>
  <c r="E253"/>
  <c r="F253"/>
  <c r="G253"/>
  <c r="H253"/>
  <c r="B254"/>
  <c r="C254"/>
  <c r="D254"/>
  <c r="E254"/>
  <c r="F254"/>
  <c r="G254"/>
  <c r="H254"/>
  <c r="B255"/>
  <c r="C255"/>
  <c r="D255"/>
  <c r="E255"/>
  <c r="F255"/>
  <c r="G255"/>
  <c r="H255"/>
  <c r="B256"/>
  <c r="C256"/>
  <c r="D256"/>
  <c r="E256"/>
  <c r="F256"/>
  <c r="G256"/>
  <c r="H256"/>
  <c r="B257"/>
  <c r="C257"/>
  <c r="D257"/>
  <c r="E257"/>
  <c r="F257"/>
  <c r="G257"/>
  <c r="H257"/>
  <c r="B258"/>
  <c r="C258"/>
  <c r="D258"/>
  <c r="E258"/>
  <c r="F258"/>
  <c r="G258"/>
  <c r="H258"/>
  <c r="B259"/>
  <c r="C259"/>
  <c r="D259"/>
  <c r="E259"/>
  <c r="F259"/>
  <c r="G259"/>
  <c r="H259"/>
  <c r="B260"/>
  <c r="C260"/>
  <c r="D260"/>
  <c r="E260"/>
  <c r="F260"/>
  <c r="G260"/>
  <c r="H260"/>
  <c r="B261"/>
  <c r="C261"/>
  <c r="D261"/>
  <c r="E261"/>
  <c r="F261"/>
  <c r="G261"/>
  <c r="H261"/>
  <c r="B262"/>
  <c r="C262"/>
  <c r="D262"/>
  <c r="E262"/>
  <c r="F262"/>
  <c r="G262"/>
  <c r="H262"/>
  <c r="B263"/>
  <c r="C263"/>
  <c r="D263"/>
  <c r="E263"/>
  <c r="F263"/>
  <c r="G263"/>
  <c r="H263"/>
  <c r="B264"/>
  <c r="C264"/>
  <c r="D264"/>
  <c r="E264"/>
  <c r="F264"/>
  <c r="G264"/>
  <c r="H264"/>
  <c r="B265"/>
  <c r="C265"/>
  <c r="D265"/>
  <c r="E265"/>
  <c r="F265"/>
  <c r="G265"/>
  <c r="H265"/>
  <c r="B266"/>
  <c r="C266"/>
  <c r="D266"/>
  <c r="E266"/>
  <c r="F266"/>
  <c r="G266"/>
  <c r="H266"/>
  <c r="B267"/>
  <c r="C267"/>
  <c r="D267"/>
  <c r="E267"/>
  <c r="F267"/>
  <c r="G267"/>
  <c r="H267"/>
  <c r="B268"/>
  <c r="C268"/>
  <c r="D268"/>
  <c r="E268"/>
  <c r="F268"/>
  <c r="G268"/>
  <c r="H268"/>
  <c r="B269"/>
  <c r="C269"/>
  <c r="D269"/>
  <c r="E269"/>
  <c r="F269"/>
  <c r="G269"/>
  <c r="H269"/>
  <c r="B270"/>
  <c r="C270"/>
  <c r="D270"/>
  <c r="E270"/>
  <c r="F270"/>
  <c r="G270"/>
  <c r="H270"/>
  <c r="B271"/>
  <c r="C271"/>
  <c r="D271"/>
  <c r="E271"/>
  <c r="F271"/>
  <c r="G271"/>
  <c r="H271"/>
  <c r="B272"/>
  <c r="C272"/>
  <c r="D272"/>
  <c r="E272"/>
  <c r="F272"/>
  <c r="G272"/>
  <c r="H272"/>
  <c r="B273"/>
  <c r="C273"/>
  <c r="D273"/>
  <c r="E273"/>
  <c r="F273"/>
  <c r="G273"/>
  <c r="H273"/>
  <c r="B274"/>
  <c r="C274"/>
  <c r="D274"/>
  <c r="E274"/>
  <c r="F274"/>
  <c r="G274"/>
  <c r="H274"/>
  <c r="B275"/>
  <c r="C275"/>
  <c r="D275"/>
  <c r="E275"/>
  <c r="F275"/>
  <c r="G275"/>
  <c r="H275"/>
  <c r="B276"/>
  <c r="C276"/>
  <c r="D276"/>
  <c r="E276"/>
  <c r="F276"/>
  <c r="G276"/>
  <c r="H276"/>
  <c r="B277"/>
  <c r="C277"/>
  <c r="D277"/>
  <c r="E277"/>
  <c r="F277"/>
  <c r="G277"/>
  <c r="H277"/>
  <c r="B278"/>
  <c r="C278"/>
  <c r="D278"/>
  <c r="E278"/>
  <c r="F278"/>
  <c r="G278"/>
  <c r="H278"/>
  <c r="B279"/>
  <c r="C279"/>
  <c r="D279"/>
  <c r="E279"/>
  <c r="F279"/>
  <c r="G279"/>
  <c r="H279"/>
  <c r="B280"/>
  <c r="C280"/>
  <c r="D280"/>
  <c r="E280"/>
  <c r="F280"/>
  <c r="G280"/>
  <c r="H280"/>
  <c r="B281"/>
  <c r="C281"/>
  <c r="D281"/>
  <c r="E281"/>
  <c r="F281"/>
  <c r="G281"/>
  <c r="H281"/>
  <c r="B282"/>
  <c r="C282"/>
  <c r="D282"/>
  <c r="E282"/>
  <c r="F282"/>
  <c r="G282"/>
  <c r="H282"/>
  <c r="B283"/>
  <c r="C283"/>
  <c r="D283"/>
  <c r="E283"/>
  <c r="F283"/>
  <c r="G283"/>
  <c r="H283"/>
  <c r="B284"/>
  <c r="C284"/>
  <c r="D284"/>
  <c r="E284"/>
  <c r="F284"/>
  <c r="G284"/>
  <c r="H284"/>
  <c r="B285"/>
  <c r="C285"/>
  <c r="D285"/>
  <c r="E285"/>
  <c r="F285"/>
  <c r="G285"/>
  <c r="H285"/>
  <c r="B286"/>
  <c r="C286"/>
  <c r="D286"/>
  <c r="E286"/>
  <c r="F286"/>
  <c r="G286"/>
  <c r="H286"/>
  <c r="B287"/>
  <c r="C287"/>
  <c r="D287"/>
  <c r="E287"/>
  <c r="F287"/>
  <c r="G287"/>
  <c r="H287"/>
  <c r="B288"/>
  <c r="C288"/>
  <c r="D288"/>
  <c r="E288"/>
  <c r="F288"/>
  <c r="G288"/>
  <c r="H288"/>
  <c r="B289"/>
  <c r="C289"/>
  <c r="D289"/>
  <c r="E289"/>
  <c r="F289"/>
  <c r="G289"/>
  <c r="H289"/>
  <c r="B290"/>
  <c r="C290"/>
  <c r="D290"/>
  <c r="E290"/>
  <c r="F290"/>
  <c r="G290"/>
  <c r="H290"/>
  <c r="B291"/>
  <c r="C291"/>
  <c r="D291"/>
  <c r="E291"/>
  <c r="F291"/>
  <c r="G291"/>
  <c r="H291"/>
  <c r="B292"/>
  <c r="C292"/>
  <c r="D292"/>
  <c r="E292"/>
  <c r="F292"/>
  <c r="G292"/>
  <c r="H292"/>
  <c r="B293"/>
  <c r="C293"/>
  <c r="D293"/>
  <c r="E293"/>
  <c r="F293"/>
  <c r="G293"/>
  <c r="H293"/>
  <c r="B294"/>
  <c r="C294"/>
  <c r="D294"/>
  <c r="E294"/>
  <c r="F294"/>
  <c r="G294"/>
  <c r="H294"/>
  <c r="B295"/>
  <c r="C295"/>
  <c r="D295"/>
  <c r="E295"/>
  <c r="F295"/>
  <c r="G295"/>
  <c r="H295"/>
  <c r="B296"/>
  <c r="C296"/>
  <c r="D296"/>
  <c r="E296"/>
  <c r="F296"/>
  <c r="G296"/>
  <c r="H296"/>
  <c r="B297"/>
  <c r="C297"/>
  <c r="D297"/>
  <c r="E297"/>
  <c r="F297"/>
  <c r="G297"/>
  <c r="H297"/>
  <c r="B298"/>
  <c r="C298"/>
  <c r="D298"/>
  <c r="E298"/>
  <c r="F298"/>
  <c r="G298"/>
  <c r="H298"/>
  <c r="B299"/>
  <c r="C299"/>
  <c r="D299"/>
  <c r="E299"/>
  <c r="F299"/>
  <c r="G299"/>
  <c r="H299"/>
  <c r="B300"/>
  <c r="C300"/>
  <c r="D300"/>
  <c r="E300"/>
  <c r="F300"/>
  <c r="G300"/>
  <c r="H300"/>
  <c r="B301"/>
  <c r="C301"/>
  <c r="D301"/>
  <c r="E301"/>
  <c r="F301"/>
  <c r="G301"/>
  <c r="H301"/>
  <c r="B302"/>
  <c r="C302"/>
  <c r="D302"/>
  <c r="E302"/>
  <c r="F302"/>
  <c r="G302"/>
  <c r="H302"/>
  <c r="B303"/>
  <c r="C303"/>
  <c r="D303"/>
  <c r="E303"/>
  <c r="F303"/>
  <c r="G303"/>
  <c r="H303"/>
  <c r="B304"/>
  <c r="C304"/>
  <c r="D304"/>
  <c r="E304"/>
  <c r="F304"/>
  <c r="G304"/>
  <c r="H304"/>
  <c r="B305"/>
  <c r="C305"/>
  <c r="D305"/>
  <c r="E305"/>
  <c r="F305"/>
  <c r="G305"/>
  <c r="H305"/>
  <c r="B306"/>
  <c r="C306"/>
  <c r="D306"/>
  <c r="E306"/>
  <c r="F306"/>
  <c r="G306"/>
  <c r="H306"/>
  <c r="B307"/>
  <c r="C307"/>
  <c r="D307"/>
  <c r="E307"/>
  <c r="F307"/>
  <c r="G307"/>
  <c r="H307"/>
  <c r="B308"/>
  <c r="C308"/>
  <c r="D308"/>
  <c r="E308"/>
  <c r="F308"/>
  <c r="G308"/>
  <c r="H308"/>
  <c r="B309"/>
  <c r="C309"/>
  <c r="D309"/>
  <c r="E309"/>
  <c r="F309"/>
  <c r="G309"/>
  <c r="H309"/>
  <c r="B310"/>
  <c r="C310"/>
  <c r="D310"/>
  <c r="E310"/>
  <c r="F310"/>
  <c r="G310"/>
  <c r="H310"/>
  <c r="B311"/>
  <c r="C311"/>
  <c r="D311"/>
  <c r="E311"/>
  <c r="F311"/>
  <c r="G311"/>
  <c r="H311"/>
  <c r="B312"/>
  <c r="C312"/>
  <c r="D312"/>
  <c r="E312"/>
  <c r="F312"/>
  <c r="G312"/>
  <c r="H312"/>
  <c r="B313"/>
  <c r="C313"/>
  <c r="D313"/>
  <c r="E313"/>
  <c r="F313"/>
  <c r="G313"/>
  <c r="H313"/>
  <c r="B314"/>
  <c r="C314"/>
  <c r="D314"/>
  <c r="E314"/>
  <c r="F314"/>
  <c r="G314"/>
  <c r="H314"/>
  <c r="B315"/>
  <c r="C315"/>
  <c r="D315"/>
  <c r="E315"/>
  <c r="F315"/>
  <c r="G315"/>
  <c r="H315"/>
  <c r="B316"/>
  <c r="C316"/>
  <c r="D316"/>
  <c r="E316"/>
  <c r="F316"/>
  <c r="G316"/>
  <c r="H316"/>
  <c r="B317"/>
  <c r="C317"/>
  <c r="D317"/>
  <c r="E317"/>
  <c r="F317"/>
  <c r="G317"/>
  <c r="H317"/>
  <c r="B318"/>
  <c r="C318"/>
  <c r="D318"/>
  <c r="E318"/>
  <c r="F318"/>
  <c r="G318"/>
  <c r="H318"/>
  <c r="B319"/>
  <c r="C319"/>
  <c r="D319"/>
  <c r="E319"/>
  <c r="F319"/>
  <c r="G319"/>
  <c r="H319"/>
  <c r="B320"/>
  <c r="C320"/>
  <c r="D320"/>
  <c r="E320"/>
  <c r="F320"/>
  <c r="G320"/>
  <c r="H320"/>
  <c r="B321"/>
  <c r="C321"/>
  <c r="D321"/>
  <c r="E321"/>
  <c r="F321"/>
  <c r="G321"/>
  <c r="H321"/>
  <c r="B322"/>
  <c r="C322"/>
  <c r="D322"/>
  <c r="E322"/>
  <c r="F322"/>
  <c r="G322"/>
  <c r="H322"/>
  <c r="B323"/>
  <c r="C323"/>
  <c r="D323"/>
  <c r="E323"/>
  <c r="F323"/>
  <c r="G323"/>
  <c r="H323"/>
  <c r="B324"/>
  <c r="C324"/>
  <c r="D324"/>
  <c r="E324"/>
  <c r="F324"/>
  <c r="G324"/>
  <c r="H324"/>
  <c r="B325"/>
  <c r="C325"/>
  <c r="D325"/>
  <c r="E325"/>
  <c r="F325"/>
  <c r="G325"/>
  <c r="H325"/>
  <c r="B326"/>
  <c r="C326"/>
  <c r="D326"/>
  <c r="E326"/>
  <c r="F326"/>
  <c r="G326"/>
  <c r="H326"/>
  <c r="B327"/>
  <c r="C327"/>
  <c r="D327"/>
  <c r="E327"/>
  <c r="F327"/>
  <c r="G327"/>
  <c r="H327"/>
  <c r="B328"/>
  <c r="C328"/>
  <c r="D328"/>
  <c r="E328"/>
  <c r="F328"/>
  <c r="G328"/>
  <c r="H328"/>
  <c r="B329"/>
  <c r="C329"/>
  <c r="D329"/>
  <c r="E329"/>
  <c r="F329"/>
  <c r="G329"/>
  <c r="H329"/>
  <c r="B330"/>
  <c r="C330"/>
  <c r="D330"/>
  <c r="E330"/>
  <c r="F330"/>
  <c r="G330"/>
  <c r="H330"/>
  <c r="B331"/>
  <c r="C331"/>
  <c r="D331"/>
  <c r="E331"/>
  <c r="F331"/>
  <c r="G331"/>
  <c r="H331"/>
  <c r="B332"/>
  <c r="C332"/>
  <c r="D332"/>
  <c r="E332"/>
  <c r="F332"/>
  <c r="G332"/>
  <c r="H332"/>
  <c r="B333"/>
  <c r="C333"/>
  <c r="D333"/>
  <c r="E333"/>
  <c r="F333"/>
  <c r="G333"/>
  <c r="H333"/>
  <c r="B334"/>
  <c r="C334"/>
  <c r="D334"/>
  <c r="E334"/>
  <c r="F334"/>
  <c r="G334"/>
  <c r="H334"/>
  <c r="B335"/>
  <c r="C335"/>
  <c r="D335"/>
  <c r="E335"/>
  <c r="F335"/>
  <c r="G335"/>
  <c r="H335"/>
  <c r="B336"/>
  <c r="C336"/>
  <c r="D336"/>
  <c r="E336"/>
  <c r="F336"/>
  <c r="G336"/>
  <c r="H336"/>
  <c r="B337"/>
  <c r="C337"/>
  <c r="D337"/>
  <c r="E337"/>
  <c r="F337"/>
  <c r="G337"/>
  <c r="H337"/>
  <c r="B338"/>
  <c r="C338"/>
  <c r="D338"/>
  <c r="E338"/>
  <c r="F338"/>
  <c r="G338"/>
  <c r="H338"/>
  <c r="B339"/>
  <c r="C339"/>
  <c r="D339"/>
  <c r="E339"/>
  <c r="F339"/>
  <c r="G339"/>
  <c r="H339"/>
  <c r="B340"/>
  <c r="C340"/>
  <c r="D340"/>
  <c r="E340"/>
  <c r="F340"/>
  <c r="G340"/>
  <c r="H340"/>
  <c r="B341"/>
  <c r="C341"/>
  <c r="D341"/>
  <c r="E341"/>
  <c r="F341"/>
  <c r="G341"/>
  <c r="H341"/>
  <c r="B342"/>
  <c r="C342"/>
  <c r="D342"/>
  <c r="E342"/>
  <c r="F342"/>
  <c r="G342"/>
  <c r="H342"/>
  <c r="B343"/>
  <c r="C343"/>
  <c r="D343"/>
  <c r="E343"/>
  <c r="F343"/>
  <c r="G343"/>
  <c r="H343"/>
  <c r="B344"/>
  <c r="C344"/>
  <c r="D344"/>
  <c r="E344"/>
  <c r="F344"/>
  <c r="G344"/>
  <c r="H344"/>
  <c r="B345"/>
  <c r="C345"/>
  <c r="D345"/>
  <c r="E345"/>
  <c r="F345"/>
  <c r="G345"/>
  <c r="H345"/>
  <c r="B346"/>
  <c r="C346"/>
  <c r="D346"/>
  <c r="E346"/>
  <c r="F346"/>
  <c r="G346"/>
  <c r="H346"/>
  <c r="B347"/>
  <c r="C347"/>
  <c r="D347"/>
  <c r="E347"/>
  <c r="F347"/>
  <c r="G347"/>
  <c r="H347"/>
  <c r="B348"/>
  <c r="C348"/>
  <c r="D348"/>
  <c r="E348"/>
  <c r="F348"/>
  <c r="G348"/>
  <c r="H348"/>
  <c r="B349"/>
  <c r="C349"/>
  <c r="D349"/>
  <c r="E349"/>
  <c r="F349"/>
  <c r="G349"/>
  <c r="H349"/>
  <c r="B350"/>
  <c r="C350"/>
  <c r="D350"/>
  <c r="E350"/>
  <c r="F350"/>
  <c r="G350"/>
  <c r="H350"/>
  <c r="B351"/>
  <c r="C351"/>
  <c r="D351"/>
  <c r="E351"/>
  <c r="F351"/>
  <c r="G351"/>
  <c r="H351"/>
  <c r="B352"/>
  <c r="C352"/>
  <c r="D352"/>
  <c r="E352"/>
  <c r="F352"/>
  <c r="G352"/>
  <c r="H352"/>
  <c r="B353"/>
  <c r="C353"/>
  <c r="D353"/>
  <c r="E353"/>
  <c r="F353"/>
  <c r="G353"/>
  <c r="H353"/>
  <c r="B354"/>
  <c r="C354"/>
  <c r="D354"/>
  <c r="E354"/>
  <c r="F354"/>
  <c r="G354"/>
  <c r="H354"/>
  <c r="B355"/>
  <c r="C355"/>
  <c r="D355"/>
  <c r="E355"/>
  <c r="F355"/>
  <c r="G355"/>
  <c r="H355"/>
  <c r="B356"/>
  <c r="C356"/>
  <c r="D356"/>
  <c r="E356"/>
  <c r="F356"/>
  <c r="G356"/>
  <c r="H356"/>
  <c r="B357"/>
  <c r="C357"/>
  <c r="D357"/>
  <c r="E357"/>
  <c r="F357"/>
  <c r="G357"/>
  <c r="H357"/>
  <c r="B358"/>
  <c r="C358"/>
  <c r="D358"/>
  <c r="E358"/>
  <c r="F358"/>
  <c r="G358"/>
  <c r="H358"/>
  <c r="B359"/>
  <c r="C359"/>
  <c r="D359"/>
  <c r="E359"/>
  <c r="F359"/>
  <c r="G359"/>
  <c r="H359"/>
  <c r="B360"/>
  <c r="C360"/>
  <c r="D360"/>
  <c r="E360"/>
  <c r="F360"/>
  <c r="G360"/>
  <c r="H360"/>
  <c r="B361"/>
  <c r="C361"/>
  <c r="D361"/>
  <c r="E361"/>
  <c r="F361"/>
  <c r="G361"/>
  <c r="H361"/>
  <c r="B362"/>
  <c r="C362"/>
  <c r="D362"/>
  <c r="E362"/>
  <c r="F362"/>
  <c r="G362"/>
  <c r="H362"/>
  <c r="B363"/>
  <c r="C363"/>
  <c r="D363"/>
  <c r="E363"/>
  <c r="F363"/>
  <c r="G363"/>
  <c r="H363"/>
  <c r="B364"/>
  <c r="C364"/>
  <c r="D364"/>
  <c r="E364"/>
  <c r="F364"/>
  <c r="G364"/>
  <c r="H364"/>
  <c r="B365"/>
  <c r="C365"/>
  <c r="D365"/>
  <c r="E365"/>
  <c r="F365"/>
  <c r="G365"/>
  <c r="H365"/>
  <c r="B366"/>
  <c r="C366"/>
  <c r="D366"/>
  <c r="E366"/>
  <c r="F366"/>
  <c r="G366"/>
  <c r="H366"/>
  <c r="B367"/>
  <c r="C367"/>
  <c r="D367"/>
  <c r="E367"/>
  <c r="F367"/>
  <c r="G367"/>
  <c r="H367"/>
  <c r="B368"/>
  <c r="C368"/>
  <c r="D368"/>
  <c r="E368"/>
  <c r="F368"/>
  <c r="G368"/>
  <c r="H368"/>
  <c r="B369"/>
  <c r="C369"/>
  <c r="D369"/>
  <c r="E369"/>
  <c r="F369"/>
  <c r="G369"/>
  <c r="H369"/>
  <c r="D40" i="2"/>
  <c r="C40"/>
  <c r="D13" i="3"/>
  <c r="D12"/>
  <c r="D17"/>
  <c r="N47" i="2"/>
  <c r="M44"/>
  <c r="I43"/>
  <c r="I39"/>
  <c r="I38"/>
  <c r="I37"/>
  <c r="O32"/>
  <c r="D10"/>
  <c r="J30"/>
  <c r="G8"/>
  <c r="D18"/>
  <c r="J18"/>
  <c r="D16"/>
  <c r="I40"/>
  <c r="J16"/>
  <c r="D24"/>
  <c r="J24"/>
  <c r="D26"/>
  <c r="J26"/>
  <c r="D12"/>
  <c r="D20"/>
  <c r="D28"/>
  <c r="J12"/>
  <c r="J20"/>
  <c r="J28"/>
  <c r="D14"/>
  <c r="D22"/>
  <c r="D30"/>
  <c r="I42"/>
  <c r="J14"/>
  <c r="J22"/>
  <c r="I47"/>
  <c r="I48"/>
  <c r="I44"/>
</calcChain>
</file>

<file path=xl/sharedStrings.xml><?xml version="1.0" encoding="utf-8"?>
<sst xmlns="http://schemas.openxmlformats.org/spreadsheetml/2006/main" count="463" uniqueCount="218">
  <si>
    <t>Gewinn /Verlustrechnung Chaletkauf und Vermietung</t>
  </si>
  <si>
    <t>Kaufpreis Chalet:</t>
  </si>
  <si>
    <t>Euro</t>
  </si>
  <si>
    <t>Alle gelb hinterlegten Zahlen sind veränderbar</t>
  </si>
  <si>
    <t>Jahresmiete incl. Versicherung:</t>
  </si>
  <si>
    <t>Rücklagen p.a:</t>
  </si>
  <si>
    <t>Mietpreis pro Tag:</t>
  </si>
  <si>
    <t>Mietdauer pro Jahr:</t>
  </si>
  <si>
    <t>Tage</t>
  </si>
  <si>
    <t>Eigennutzung:</t>
  </si>
  <si>
    <t>erlaubt sind in NL 175 Tage Eigennutz am Stück</t>
  </si>
  <si>
    <t>Ertrag Miete pro Jahr:</t>
  </si>
  <si>
    <t>Einnahmen</t>
  </si>
  <si>
    <t>Gewinn / Verlust incl. Kauf</t>
  </si>
  <si>
    <t>Kosten/Ertrag nach 1 Jahr:</t>
  </si>
  <si>
    <t>Überschuss</t>
  </si>
  <si>
    <t>Kosten/Ertrag nach 2 Jahren:</t>
  </si>
  <si>
    <t>Kosten/Ertrag nach 3 Jahren:</t>
  </si>
  <si>
    <t>Kosten/Ertrag nach 4 Jahren:</t>
  </si>
  <si>
    <t>Kosten/Ertrag nach 5 Jahren:</t>
  </si>
  <si>
    <t>Kosten/Ertrag nach 6 Jahren:</t>
  </si>
  <si>
    <t>Kosten/Ertrag nach 7 Jahren:</t>
  </si>
  <si>
    <t>Kosten/Ertrag nach 8 Jahren:</t>
  </si>
  <si>
    <t>Kosten/Ertrag nach 9 Jahren:</t>
  </si>
  <si>
    <t>Kosten/Ertrag nach 10 Jahren:</t>
  </si>
  <si>
    <t>plus Wert des Chalets</t>
  </si>
  <si>
    <t>plus eigene Urlaubstage :</t>
  </si>
  <si>
    <t>pro Jahr</t>
  </si>
  <si>
    <t>Nutzungsjahre: bitte hier eingeben:</t>
  </si>
  <si>
    <t>Jahre</t>
  </si>
  <si>
    <t>(max 15 Jahre)</t>
  </si>
  <si>
    <t>Kaufpreis:</t>
  </si>
  <si>
    <t>Pacht:</t>
  </si>
  <si>
    <t>Rücklagen:</t>
  </si>
  <si>
    <t>Euro Schätzwert !</t>
  </si>
  <si>
    <t>Gesamt:</t>
  </si>
  <si>
    <t>Kosten !!</t>
  </si>
  <si>
    <t>lt.Internetvergleich</t>
  </si>
  <si>
    <t>Mietertrag:</t>
  </si>
  <si>
    <t>Restwert:</t>
  </si>
  <si>
    <t xml:space="preserve">  </t>
  </si>
  <si>
    <t>Gesamtertrag:</t>
  </si>
  <si>
    <t>Jahren</t>
  </si>
  <si>
    <t>Bruttorendite</t>
  </si>
  <si>
    <t>%</t>
  </si>
  <si>
    <t>ohne Restwertbetrachtung nach</t>
  </si>
  <si>
    <t>Bruttorendite p.a.</t>
  </si>
  <si>
    <t>Finanzierungsbetrachtung:</t>
  </si>
  <si>
    <t>Kaufpreis des Chalets:</t>
  </si>
  <si>
    <t>Eigenkapital:</t>
  </si>
  <si>
    <t>Laufzeit der Finanzierung</t>
  </si>
  <si>
    <t>zu finanzierender Betrag:</t>
  </si>
  <si>
    <t>Monate</t>
  </si>
  <si>
    <t>Zinssatz:</t>
  </si>
  <si>
    <t>Prozent</t>
  </si>
  <si>
    <t xml:space="preserve">     Finanzierungen sind immer individuell</t>
  </si>
  <si>
    <t xml:space="preserve">nach </t>
  </si>
  <si>
    <t>Restwertberechnung des Chalets nach X Jahren:</t>
  </si>
  <si>
    <t>Abschlussrechnung nach x Jahren mit/ohne Chaletverkauf:</t>
  </si>
  <si>
    <t>incl. Verkauf des Chalets nach</t>
  </si>
  <si>
    <t>Jahren; ohne Chaletverkauf !</t>
  </si>
  <si>
    <t>Monatsbeitrag-Zinsen:</t>
  </si>
  <si>
    <t>Den genauen Zahlungsplan entnehmen Sie bitte dem Darlehensrechner !</t>
  </si>
  <si>
    <t>Endsaldo</t>
  </si>
  <si>
    <t>Zinsen</t>
  </si>
  <si>
    <t>Kapital</t>
  </si>
  <si>
    <t>Zahlung</t>
  </si>
  <si>
    <t>Anfangssaldo</t>
  </si>
  <si>
    <t>Zahlungstermin</t>
  </si>
  <si>
    <t>Zhlg-Nr.</t>
  </si>
  <si>
    <t>Gesamtkosten des Darlehens</t>
  </si>
  <si>
    <t>Anfangsdatum des Darlehens</t>
  </si>
  <si>
    <t>Zinsen gesamt</t>
  </si>
  <si>
    <t>Darlehenslaufzeit in Jahren</t>
  </si>
  <si>
    <t>Anzahl der Zahlungen</t>
  </si>
  <si>
    <t>Jährliche Verzinsung</t>
  </si>
  <si>
    <t>Monatliche Zahlung</t>
  </si>
  <si>
    <t>Darlehensbetrag</t>
  </si>
  <si>
    <t>Darlehensübersicht</t>
  </si>
  <si>
    <t>Darlehnswerte</t>
  </si>
  <si>
    <t>Darlehensrechner</t>
  </si>
  <si>
    <t>evtl.Tilgung ist hier nicht berücksichtigt und im Gespräch zu klären (siehe RegisterblattDarlehensrechner)</t>
  </si>
  <si>
    <t>Euro anfänglich</t>
  </si>
  <si>
    <t>Erstellen Sie auf diesem Arbeitsblatt ein einfaches persönliches Budget. Hilfreiche Anweisungen zur Verwendung dieses Arbeitsblatts stehen in Zellen in dieser Spalte. Drücken Sie die NACH-UNTEN-TASTE, um anzufangen.</t>
  </si>
  <si>
    <t>Der Titel dieses Arbeitsblatts befindet sich in der Zelle rechts. Geben Sie das Jahr in der Zelle Q2 ein. Die nächste Anweisung finden Sie in Zelle A4.</t>
  </si>
  <si>
    <t>PERSÖNLICHES BUDGET</t>
  </si>
  <si>
    <t>Bezeichnungen befinden sich in den Zellen C4 bis P4.</t>
  </si>
  <si>
    <t>EINKOMMEN</t>
  </si>
  <si>
    <t>JAN</t>
  </si>
  <si>
    <t>FEB</t>
  </si>
  <si>
    <t>MRZ</t>
  </si>
  <si>
    <t>APR</t>
  </si>
  <si>
    <t>MAI</t>
  </si>
  <si>
    <t>JUN</t>
  </si>
  <si>
    <t>JUL</t>
  </si>
  <si>
    <t>AUG</t>
  </si>
  <si>
    <t>SEP</t>
  </si>
  <si>
    <t>OKT</t>
  </si>
  <si>
    <t>NOV</t>
  </si>
  <si>
    <t>DEZ</t>
  </si>
  <si>
    <t>JAHR</t>
  </si>
  <si>
    <t>Geben Sie Details in der Tabelle „Einkünfte“ ab Zelle C5 ein. Die nächste Anweisung finden Sie in Zelle A11.</t>
  </si>
  <si>
    <t>EINKÜNFTE</t>
  </si>
  <si>
    <t>Januar</t>
  </si>
  <si>
    <t>Februar</t>
  </si>
  <si>
    <t>März</t>
  </si>
  <si>
    <t>April</t>
  </si>
  <si>
    <t>Mai</t>
  </si>
  <si>
    <t>Juni</t>
  </si>
  <si>
    <t>Juli</t>
  </si>
  <si>
    <t>August</t>
  </si>
  <si>
    <t>September</t>
  </si>
  <si>
    <t>Oktober</t>
  </si>
  <si>
    <t>November</t>
  </si>
  <si>
    <t>Dezember</t>
  </si>
  <si>
    <t>Jahr</t>
  </si>
  <si>
    <t>Sparkline</t>
  </si>
  <si>
    <t>Gehälter</t>
  </si>
  <si>
    <t>Zinsen/Dividenden</t>
  </si>
  <si>
    <t>Sonstiges</t>
  </si>
  <si>
    <t>Ergebnis</t>
  </si>
  <si>
    <t>Bezeichnungen befinden sich in den Zellen C11 bis P11.</t>
  </si>
  <si>
    <t>AUSGABEN</t>
  </si>
  <si>
    <t>Geben Sie die Haushaltseingaben in der Tabelle ab Zelle C12 ein. Die nächste Anweisung finden Sie in Zelle A20.</t>
  </si>
  <si>
    <t>PRIVAT</t>
  </si>
  <si>
    <t>Hypothek</t>
  </si>
  <si>
    <t>Versicherung</t>
  </si>
  <si>
    <t>Reparaturen</t>
  </si>
  <si>
    <t>Dienstleistungen</t>
  </si>
  <si>
    <t>Nebenkosten</t>
  </si>
  <si>
    <t>Geben Sie die täglichen Ausgaben in der Tabelle ab Zelle C20 ein. Die nächste Anweisung finden Sie in Zelle A29.</t>
  </si>
  <si>
    <t>TÄGLICHER LEBENSUNTERHALT</t>
  </si>
  <si>
    <t xml:space="preserve">Lebensmittel </t>
  </si>
  <si>
    <t>Kinderbetreuung</t>
  </si>
  <si>
    <t>Chemische Reinigung</t>
  </si>
  <si>
    <t>Ausgehen</t>
  </si>
  <si>
    <t>Hausreinigung</t>
  </si>
  <si>
    <t>Hundeausführer</t>
  </si>
  <si>
    <t>Geben Sie die Transportausgaben in der Tabelle ab Zelle C29 ein. Die nächste Anweisung finden Sie in Zelle A38.</t>
  </si>
  <si>
    <t>TRANSPORTAUSGABEN</t>
  </si>
  <si>
    <t>Gas/Kraftstoff</t>
  </si>
  <si>
    <t>Versicherungen</t>
  </si>
  <si>
    <t>Autowäsche/-pflege</t>
  </si>
  <si>
    <t>Parken</t>
  </si>
  <si>
    <t>Öffentlicher Personenverkehr</t>
  </si>
  <si>
    <t>Geben Sie die Ausgaben für Unterhaltung in der Tabelle ab Zelle C38 ein. Die nächste Anweisung finden Sie in Zelle A45.</t>
  </si>
  <si>
    <t>UNTERHALTUNG</t>
  </si>
  <si>
    <t>Kabel-TV</t>
  </si>
  <si>
    <t>Video-/DVD-Ausleihe</t>
  </si>
  <si>
    <t>Filme/Theater</t>
  </si>
  <si>
    <t>Konzerte/Clubs</t>
  </si>
  <si>
    <t>Geben Sie die Gesundheitsausgaben in der Tabelle ab Zelle C45 ein. Die nächste Anweisung finden Sie in Zelle A55.</t>
  </si>
  <si>
    <t>GESUNDHEIT</t>
  </si>
  <si>
    <t>Zahlungen Fitnesscenter</t>
  </si>
  <si>
    <t>Rezeptgebühren</t>
  </si>
  <si>
    <t>Frei verkäufliche Medikamente</t>
  </si>
  <si>
    <t>Zuzahlungen/Vorleistungen</t>
  </si>
  <si>
    <t>Tierärzte/Tiermedikamente</t>
  </si>
  <si>
    <t>Lebensversicherung</t>
  </si>
  <si>
    <t>Geben Sie die Ausgaben für Urlaube in der Tabelle ab Zelle C55 ein. Die nächste Anweisung finden Sie in Zelle A64.</t>
  </si>
  <si>
    <t>URLAUB</t>
  </si>
  <si>
    <t>Flugpreis</t>
  </si>
  <si>
    <t>Unterbringung</t>
  </si>
  <si>
    <t>Essen</t>
  </si>
  <si>
    <t>Souvenirs</t>
  </si>
  <si>
    <t>Haustierpension</t>
  </si>
  <si>
    <t>Mietwagen</t>
  </si>
  <si>
    <t>Geben Sie die Freizeitausgaben in der Tabelle ab Zelle C64 ein. Die nächste Anweisung finden Sie in Zelle A71.</t>
  </si>
  <si>
    <t>FREIZEIT</t>
  </si>
  <si>
    <t>Fitness-Studio</t>
  </si>
  <si>
    <t>Sportausrüstung</t>
  </si>
  <si>
    <t>Vereinsbeiträge</t>
  </si>
  <si>
    <t>Spielzeug/Kinderbedarf</t>
  </si>
  <si>
    <t>Geben Sie die Ausgaben in der Tabelle „Gebühren und Abonnements“ ab Zeile C71 ein. Die nächste Anweisung finden Sie in Zelle A81.</t>
  </si>
  <si>
    <t>GEBÜHREN/ABONNEMENTS</t>
  </si>
  <si>
    <t>Zeitschriften</t>
  </si>
  <si>
    <t>Zeitungen</t>
  </si>
  <si>
    <t>Internetverbindung</t>
  </si>
  <si>
    <t>Öffentlich-rechtlicher Rundfunk</t>
  </si>
  <si>
    <t>Öffentlich-rechtliches Fernsehen</t>
  </si>
  <si>
    <t>Religionsgemeinschaften</t>
  </si>
  <si>
    <t>Spenden</t>
  </si>
  <si>
    <t>Geben Sie die persönlichen Ausgaben in der Tabelle ab Zelle C81 ein. Die nächste Anweisung finden Sie in Zelle A89.</t>
  </si>
  <si>
    <t>PERSÖNLICHEN</t>
  </si>
  <si>
    <t>Kleidung</t>
  </si>
  <si>
    <t>Geschenke</t>
  </si>
  <si>
    <t>Friseur/Bartpflege</t>
  </si>
  <si>
    <t>Bücher</t>
  </si>
  <si>
    <t>Musik (CDs, usw.).</t>
  </si>
  <si>
    <t>Geben Sie die finanzielle Verpflichtungen in der Tabelle ab Zelle C89 ein. Die nächste Anweisung finden Sie in Zelle A97.</t>
  </si>
  <si>
    <t>FINANZIELLE VERPFLICHTUNGEN</t>
  </si>
  <si>
    <t>Langfristige Spareinlagen</t>
  </si>
  <si>
    <t>Altersvorsorge (401k, Roth IRA)</t>
  </si>
  <si>
    <t>Kreditkartenzahlungen</t>
  </si>
  <si>
    <t>Einkommensteuer (Zusatzeinkünfte)</t>
  </si>
  <si>
    <t>Sonstige Verpflichtungen</t>
  </si>
  <si>
    <t>Geben Sie sonstige Zahlungen in der Tabelle ab Zelle C97 ein. Die nächste Anweisung finden Sie in Zelle A105.</t>
  </si>
  <si>
    <t>VERSCHIEDENE ZAHLUNGEN</t>
  </si>
  <si>
    <t>Die Summen werden in der Tabelle ab Zelle C105 automatisch berechnet. Gesamtausgaben und Fehlbeträge oder Überschüsse werden für jeden Monat und das gesamte Jahr automatisch berechnet, und Sparklines werden aktualisiert.</t>
  </si>
  <si>
    <t>SUMMEN</t>
  </si>
  <si>
    <t>SPARKLINE</t>
  </si>
  <si>
    <t>Gesamtausgaben</t>
  </si>
  <si>
    <t>Bar Soll/Haben</t>
  </si>
  <si>
    <t>für Ihren Chalettraum</t>
  </si>
  <si>
    <t>Siblu Besonderheit bei der Vermietung</t>
  </si>
  <si>
    <r>
      <rPr>
        <b/>
        <sz val="11"/>
        <color theme="1"/>
        <rFont val="Arial"/>
        <family val="2"/>
      </rPr>
      <t>Siblu Jahrespacht entfällt bei Vermietung durch Siblu für 8 Wochen</t>
    </r>
    <r>
      <rPr>
        <sz val="11"/>
        <color theme="1"/>
        <rFont val="Arial"/>
        <family val="2"/>
      </rPr>
      <t xml:space="preserve"> </t>
    </r>
  </si>
  <si>
    <t>grosser Platz:5200 € /56 Tage entspricht 93 € p.Tag = Siblu Einkaufspreis pro Tag, Endkunde zahlt durchschnittlich 130 €</t>
  </si>
  <si>
    <t>Wie verändert sich dann die Rendite ? Hinweise für das Ertrgsmodell</t>
  </si>
  <si>
    <t>Vermietbare Zeit - 56 Tage    einfach 56 Tage bei der Renditebetrachtung bei den Vermiettagen abziehen</t>
  </si>
  <si>
    <t>Kosten auf 0 bei der Jahrespacht einsetzen</t>
  </si>
  <si>
    <t>d.h. weniger Vermietrisiko, dafür evtl. geringerer Ertrag</t>
  </si>
  <si>
    <t>Hier können Sie:</t>
  </si>
  <si>
    <t>den Ertrag berechnen</t>
  </si>
  <si>
    <t>den Darlehensrechner starten</t>
  </si>
  <si>
    <t>eine anfängliche Zinsberechnung durchführen</t>
  </si>
  <si>
    <t>eine Haushaltsrechnung durchführen</t>
  </si>
  <si>
    <t>Warum unverbindlich?</t>
  </si>
  <si>
    <t>Letzlich entscheidet immer die Bank !</t>
  </si>
</sst>
</file>

<file path=xl/styles.xml><?xml version="1.0" encoding="utf-8"?>
<styleSheet xmlns="http://schemas.openxmlformats.org/spreadsheetml/2006/main">
  <numFmts count="3">
    <numFmt numFmtId="164" formatCode="#,##0.00&quot; € &quot;;&quot;-&quot;#,##0.00&quot; € &quot;;&quot; -&quot;#&quot; € &quot;;@&quot; &quot;"/>
    <numFmt numFmtId="165" formatCode="#,##0.00&quot; &quot;[$€-407];[Red]&quot;-&quot;#,##0.00&quot; &quot;[$€-407]"/>
    <numFmt numFmtId="166" formatCode="#,##0.00\ &quot;€&quot;"/>
  </numFmts>
  <fonts count="40">
    <font>
      <sz val="11"/>
      <color theme="1"/>
      <name val="Arial"/>
      <family val="2"/>
    </font>
    <font>
      <sz val="10"/>
      <color theme="1"/>
      <name val="Arial"/>
      <family val="2"/>
    </font>
    <font>
      <b/>
      <i/>
      <sz val="16"/>
      <color theme="1"/>
      <name val="Arial"/>
      <family val="2"/>
    </font>
    <font>
      <b/>
      <i/>
      <u/>
      <sz val="11"/>
      <color theme="1"/>
      <name val="Arial"/>
      <family val="2"/>
    </font>
    <font>
      <b/>
      <sz val="13"/>
      <color theme="1"/>
      <name val="Arial"/>
      <family val="2"/>
    </font>
    <font>
      <b/>
      <sz val="10"/>
      <color theme="1"/>
      <name val="Arial"/>
      <family val="2"/>
    </font>
    <font>
      <b/>
      <sz val="10"/>
      <color rgb="FF000000"/>
      <name val="Arial"/>
      <family val="2"/>
    </font>
    <font>
      <b/>
      <sz val="14"/>
      <color theme="1"/>
      <name val="Arial"/>
      <family val="2"/>
    </font>
    <font>
      <b/>
      <sz val="11"/>
      <color theme="1"/>
      <name val="Arial"/>
      <family val="2"/>
    </font>
    <font>
      <b/>
      <sz val="10"/>
      <color rgb="FFFF0000"/>
      <name val="Arial"/>
      <family val="2"/>
    </font>
    <font>
      <sz val="11"/>
      <color theme="1" tint="0.24994659260841701"/>
      <name val="Calibri"/>
      <family val="2"/>
      <scheme val="minor"/>
    </font>
    <font>
      <sz val="10"/>
      <name val="Tahoma"/>
      <family val="2"/>
    </font>
    <font>
      <sz val="11"/>
      <name val="Arial"/>
      <family val="2"/>
    </font>
    <font>
      <sz val="9"/>
      <name val="Calibri"/>
      <family val="2"/>
      <scheme val="minor"/>
    </font>
    <font>
      <sz val="10"/>
      <color theme="1" tint="0.24994659260841701"/>
      <name val="Calibri Light"/>
      <family val="1"/>
      <scheme val="major"/>
    </font>
    <font>
      <sz val="10"/>
      <name val="Calibri"/>
      <family val="2"/>
      <scheme val="minor"/>
    </font>
    <font>
      <i/>
      <sz val="11"/>
      <color theme="1" tint="0.34998626667073579"/>
      <name val="Calibri"/>
      <family val="2"/>
      <scheme val="minor"/>
    </font>
    <font>
      <sz val="10"/>
      <name val="Calibri"/>
      <family val="2"/>
      <charset val="238"/>
      <scheme val="minor"/>
    </font>
    <font>
      <b/>
      <sz val="11"/>
      <color theme="1" tint="0.24994659260841701"/>
      <name val="Calibri Light"/>
      <family val="2"/>
      <scheme val="major"/>
    </font>
    <font>
      <b/>
      <sz val="11"/>
      <color theme="0"/>
      <name val="Calibri Light"/>
      <family val="2"/>
      <scheme val="major"/>
    </font>
    <font>
      <b/>
      <sz val="16"/>
      <color theme="1" tint="0.24994659260841701"/>
      <name val="Calibri Light"/>
      <family val="2"/>
      <scheme val="major"/>
    </font>
    <font>
      <b/>
      <sz val="16"/>
      <color theme="5" tint="-0.499984740745262"/>
      <name val="Calibri Light"/>
      <family val="2"/>
      <scheme val="major"/>
    </font>
    <font>
      <sz val="26"/>
      <color rgb="FFFFFF00"/>
      <name val="Calibri Light"/>
      <family val="1"/>
      <scheme val="major"/>
    </font>
    <font>
      <b/>
      <sz val="13"/>
      <color theme="3"/>
      <name val="Calibri"/>
      <family val="2"/>
      <scheme val="minor"/>
    </font>
    <font>
      <b/>
      <sz val="11"/>
      <color theme="3"/>
      <name val="Calibri"/>
      <family val="2"/>
      <scheme val="minor"/>
    </font>
    <font>
      <sz val="10"/>
      <color rgb="FFF7F7F7"/>
      <name val="Calibri"/>
      <family val="2"/>
      <scheme val="minor"/>
    </font>
    <font>
      <sz val="11"/>
      <color rgb="FFF7F7F7"/>
      <name val="Calibri"/>
      <family val="2"/>
    </font>
    <font>
      <b/>
      <sz val="25"/>
      <color rgb="FF000000"/>
      <name val="Gill Sans MT"/>
      <family val="2"/>
    </font>
    <font>
      <sz val="10"/>
      <color theme="0"/>
      <name val="Calibri"/>
      <family val="2"/>
      <scheme val="minor"/>
    </font>
    <font>
      <sz val="11"/>
      <color theme="1" tint="0.34998626667073579"/>
      <name val="Calibri Light"/>
      <family val="2"/>
      <scheme val="major"/>
    </font>
    <font>
      <b/>
      <sz val="10"/>
      <color theme="4"/>
      <name val="Calibri Light"/>
      <family val="2"/>
      <scheme val="major"/>
    </font>
    <font>
      <sz val="10"/>
      <color theme="4" tint="-0.499984740745262"/>
      <name val="Calibri"/>
      <family val="2"/>
      <scheme val="minor"/>
    </font>
    <font>
      <b/>
      <sz val="10"/>
      <color theme="5"/>
      <name val="Calibri Light"/>
      <family val="2"/>
      <scheme val="major"/>
    </font>
    <font>
      <sz val="10"/>
      <color theme="5" tint="-0.499984740745262"/>
      <name val="Calibri"/>
      <family val="2"/>
      <scheme val="minor"/>
    </font>
    <font>
      <sz val="10"/>
      <color theme="4" tint="0.79998168889431442"/>
      <name val="Calibri"/>
      <family val="2"/>
      <scheme val="minor"/>
    </font>
    <font>
      <sz val="10"/>
      <color theme="5" tint="0.79998168889431442"/>
      <name val="Calibri"/>
      <family val="2"/>
      <scheme val="minor"/>
    </font>
    <font>
      <b/>
      <sz val="10"/>
      <color theme="4"/>
      <name val="Calibri"/>
      <family val="2"/>
      <scheme val="minor"/>
    </font>
    <font>
      <b/>
      <sz val="10"/>
      <color theme="5"/>
      <name val="Calibri"/>
      <family val="2"/>
      <scheme val="minor"/>
    </font>
    <font>
      <b/>
      <sz val="10"/>
      <color theme="0"/>
      <name val="Calibri Light"/>
      <family val="2"/>
      <scheme val="major"/>
    </font>
    <font>
      <b/>
      <sz val="10"/>
      <color theme="1"/>
      <name val="Calibri Light"/>
      <family val="2"/>
      <scheme val="major"/>
    </font>
  </fonts>
  <fills count="22">
    <fill>
      <patternFill patternType="none"/>
    </fill>
    <fill>
      <patternFill patternType="gray125"/>
    </fill>
    <fill>
      <patternFill patternType="solid">
        <fgColor rgb="FFFFFF99"/>
        <bgColor rgb="FFFFFF99"/>
      </patternFill>
    </fill>
    <fill>
      <patternFill patternType="solid">
        <fgColor rgb="FF33FF99"/>
        <bgColor rgb="FF33FF99"/>
      </patternFill>
    </fill>
    <fill>
      <patternFill patternType="solid">
        <fgColor rgb="FF66FF99"/>
        <bgColor rgb="FF66FF99"/>
      </patternFill>
    </fill>
    <fill>
      <patternFill patternType="solid">
        <fgColor rgb="FF99FF66"/>
        <bgColor rgb="FF99FF66"/>
      </patternFill>
    </fill>
    <fill>
      <patternFill patternType="solid">
        <fgColor rgb="FFFFFF66"/>
        <bgColor rgb="FFFFFF66"/>
      </patternFill>
    </fill>
    <fill>
      <patternFill patternType="solid">
        <fgColor theme="9" tint="0.59999389629810485"/>
        <bgColor indexed="64"/>
      </patternFill>
    </fill>
    <fill>
      <patternFill patternType="solid">
        <fgColor theme="0"/>
        <bgColor indexed="64"/>
      </patternFill>
    </fill>
    <fill>
      <patternFill patternType="solid">
        <fgColor theme="7"/>
        <bgColor indexed="64"/>
      </patternFill>
    </fill>
    <fill>
      <patternFill patternType="solid">
        <fgColor theme="7" tint="0.39997558519241921"/>
        <bgColor indexed="64"/>
      </patternFill>
    </fill>
    <fill>
      <patternFill patternType="solid">
        <fgColor theme="6" tint="-0.499984740745262"/>
        <bgColor indexed="64"/>
      </patternFill>
    </fill>
    <fill>
      <patternFill patternType="solid">
        <fgColor theme="4"/>
        <bgColor indexed="64"/>
      </patternFill>
    </fill>
    <fill>
      <patternFill patternType="solid">
        <fgColor theme="0" tint="-4.9989318521683403E-2"/>
        <bgColor indexed="64"/>
      </patternFill>
    </fill>
    <fill>
      <patternFill patternType="solid">
        <fgColor theme="5"/>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1"/>
        <bgColor indexed="64"/>
      </patternFill>
    </fill>
    <fill>
      <patternFill patternType="solid">
        <fgColor theme="1" tint="0.34998626667073579"/>
        <bgColor indexed="64"/>
      </patternFill>
    </fill>
    <fill>
      <patternFill patternType="solid">
        <fgColor rgb="FFF7F7F7"/>
        <bgColor indexed="64"/>
      </patternFill>
    </fill>
  </fills>
  <borders count="21">
    <border>
      <left/>
      <right/>
      <top/>
      <bottom/>
      <diagonal/>
    </border>
    <border>
      <left/>
      <right/>
      <top style="thin">
        <color theme="1" tint="0.499984740745262"/>
      </top>
      <bottom style="thin">
        <color theme="1" tint="0.499984740745262"/>
      </bottom>
      <diagonal/>
    </border>
    <border>
      <left/>
      <right/>
      <top style="thin">
        <color theme="1" tint="0.499984740745262"/>
      </top>
      <bottom/>
      <diagonal/>
    </border>
    <border>
      <left/>
      <right/>
      <top style="thick">
        <color theme="0"/>
      </top>
      <bottom/>
      <diagonal/>
    </border>
    <border>
      <left/>
      <right/>
      <top/>
      <bottom style="medium">
        <color theme="4" tint="-0.499984740745262"/>
      </bottom>
      <diagonal/>
    </border>
    <border>
      <left/>
      <right/>
      <top/>
      <bottom style="thick">
        <color theme="0"/>
      </bottom>
      <diagonal/>
    </border>
    <border>
      <left/>
      <right/>
      <top/>
      <bottom style="thick">
        <color theme="4" tint="-0.499984740745262"/>
      </bottom>
      <diagonal/>
    </border>
    <border>
      <left/>
      <right/>
      <top/>
      <bottom style="thick">
        <color theme="4" tint="0.499984740745262"/>
      </bottom>
      <diagonal/>
    </border>
    <border>
      <left/>
      <right/>
      <top/>
      <bottom style="medium">
        <color theme="4" tint="0.39997558519241921"/>
      </bottom>
      <diagonal/>
    </border>
    <border>
      <left/>
      <right/>
      <top/>
      <bottom style="medium">
        <color theme="1"/>
      </bottom>
      <diagonal/>
    </border>
    <border>
      <left/>
      <right/>
      <top style="medium">
        <color theme="1"/>
      </top>
      <bottom/>
      <diagonal/>
    </border>
    <border>
      <left style="medium">
        <color theme="4"/>
      </left>
      <right/>
      <top/>
      <bottom style="thick">
        <color theme="0"/>
      </bottom>
      <diagonal/>
    </border>
    <border>
      <left style="thin">
        <color theme="5"/>
      </left>
      <right/>
      <top/>
      <bottom style="thick">
        <color theme="0"/>
      </bottom>
      <diagonal/>
    </border>
    <border>
      <left/>
      <right style="thick">
        <color theme="4"/>
      </right>
      <top/>
      <bottom/>
      <diagonal/>
    </border>
    <border>
      <left style="thick">
        <color theme="4"/>
      </left>
      <right/>
      <top/>
      <bottom style="thick">
        <color theme="0"/>
      </bottom>
      <diagonal/>
    </border>
    <border>
      <left/>
      <right style="medium">
        <color theme="4" tint="0.79998168889431442"/>
      </right>
      <top/>
      <bottom/>
      <diagonal/>
    </border>
    <border>
      <left/>
      <right style="thick">
        <color theme="5"/>
      </right>
      <top/>
      <bottom/>
      <diagonal/>
    </border>
    <border>
      <left/>
      <right style="medium">
        <color theme="5" tint="0.79998168889431442"/>
      </right>
      <top/>
      <bottom/>
      <diagonal/>
    </border>
    <border>
      <left style="thick">
        <color theme="5"/>
      </left>
      <right/>
      <top/>
      <bottom style="thick">
        <color theme="0"/>
      </bottom>
      <diagonal/>
    </border>
    <border>
      <left style="thick">
        <color theme="5"/>
      </left>
      <right/>
      <top/>
      <bottom/>
      <diagonal/>
    </border>
    <border>
      <left style="thick">
        <color theme="4"/>
      </left>
      <right/>
      <top/>
      <bottom/>
      <diagonal/>
    </border>
  </borders>
  <cellStyleXfs count="16">
    <xf numFmtId="0" fontId="0" fillId="0" borderId="0"/>
    <xf numFmtId="164" fontId="1" fillId="0" borderId="0"/>
    <xf numFmtId="0" fontId="2" fillId="0" borderId="0">
      <alignment horizontal="center"/>
    </xf>
    <xf numFmtId="0" fontId="2" fillId="0" borderId="0">
      <alignment horizontal="center" textRotation="90"/>
    </xf>
    <xf numFmtId="0" fontId="3" fillId="0" borderId="0"/>
    <xf numFmtId="165" fontId="3" fillId="0" borderId="0"/>
    <xf numFmtId="0" fontId="10" fillId="0" borderId="0">
      <alignment vertical="center"/>
    </xf>
    <xf numFmtId="166" fontId="12" fillId="0" borderId="0" applyFont="0" applyFill="0" applyBorder="0" applyProtection="0">
      <alignment horizontal="right"/>
    </xf>
    <xf numFmtId="14" fontId="10" fillId="0" borderId="0" applyFont="0" applyFill="0" applyBorder="0" applyAlignment="0">
      <alignment vertical="center"/>
    </xf>
    <xf numFmtId="3" fontId="10" fillId="0" borderId="0" applyFont="0" applyFill="0" applyBorder="0" applyAlignment="0" applyProtection="0"/>
    <xf numFmtId="0" fontId="16" fillId="0" borderId="1" applyNumberFormat="0" applyProtection="0">
      <alignment vertical="center"/>
    </xf>
    <xf numFmtId="10" fontId="10" fillId="0" borderId="0" applyFont="0" applyFill="0" applyBorder="0" applyAlignment="0" applyProtection="0"/>
    <xf numFmtId="0" fontId="18" fillId="0" borderId="4" applyNumberFormat="0" applyFill="0" applyProtection="0"/>
    <xf numFmtId="0" fontId="20" fillId="0" borderId="6" applyNumberFormat="0" applyFill="0" applyProtection="0">
      <alignment vertical="center"/>
    </xf>
    <xf numFmtId="0" fontId="23" fillId="0" borderId="7" applyNumberFormat="0" applyFill="0" applyAlignment="0" applyProtection="0"/>
    <xf numFmtId="0" fontId="24" fillId="0" borderId="8" applyNumberFormat="0" applyFill="0" applyAlignment="0" applyProtection="0"/>
  </cellStyleXfs>
  <cellXfs count="111">
    <xf numFmtId="0" fontId="0" fillId="0" borderId="0" xfId="0"/>
    <xf numFmtId="0" fontId="4" fillId="0" borderId="0" xfId="0" applyFont="1"/>
    <xf numFmtId="164" fontId="1" fillId="0" borderId="0" xfId="1" applyFill="1" applyBorder="1" applyAlignment="1" applyProtection="1"/>
    <xf numFmtId="0" fontId="1" fillId="0" borderId="0" xfId="0" applyFont="1" applyFill="1"/>
    <xf numFmtId="164" fontId="1" fillId="2" borderId="0" xfId="1" applyFill="1" applyBorder="1" applyAlignment="1" applyProtection="1"/>
    <xf numFmtId="0" fontId="1" fillId="2" borderId="0" xfId="0" applyFont="1" applyFill="1"/>
    <xf numFmtId="0" fontId="1" fillId="2" borderId="0" xfId="1" applyNumberFormat="1" applyFill="1" applyBorder="1" applyAlignment="1" applyProtection="1"/>
    <xf numFmtId="0" fontId="5" fillId="0" borderId="0" xfId="0" applyFont="1"/>
    <xf numFmtId="0" fontId="1" fillId="3" borderId="0" xfId="0" applyFont="1" applyFill="1"/>
    <xf numFmtId="4" fontId="5" fillId="0" borderId="0" xfId="0" applyNumberFormat="1" applyFont="1"/>
    <xf numFmtId="0" fontId="1" fillId="4" borderId="0" xfId="0" applyFont="1" applyFill="1"/>
    <xf numFmtId="0" fontId="0" fillId="3" borderId="0" xfId="0" applyFill="1"/>
    <xf numFmtId="164" fontId="5" fillId="0" borderId="0" xfId="1" applyFont="1" applyFill="1" applyBorder="1" applyAlignment="1" applyProtection="1"/>
    <xf numFmtId="164" fontId="1" fillId="5" borderId="0" xfId="1" applyFill="1" applyBorder="1" applyAlignment="1" applyProtection="1"/>
    <xf numFmtId="2" fontId="6" fillId="0" borderId="0" xfId="1" applyNumberFormat="1" applyFont="1" applyFill="1" applyBorder="1" applyAlignment="1" applyProtection="1"/>
    <xf numFmtId="164" fontId="1" fillId="0" borderId="0" xfId="1" applyFont="1" applyFill="1" applyBorder="1" applyAlignment="1" applyProtection="1"/>
    <xf numFmtId="0" fontId="0" fillId="6" borderId="0" xfId="0" applyFill="1"/>
    <xf numFmtId="0" fontId="0" fillId="2" borderId="0" xfId="0" applyFill="1"/>
    <xf numFmtId="0" fontId="7" fillId="0" borderId="0" xfId="0" applyFont="1"/>
    <xf numFmtId="0" fontId="8" fillId="0" borderId="0" xfId="0" applyFont="1"/>
    <xf numFmtId="2" fontId="5" fillId="7" borderId="0" xfId="0" applyNumberFormat="1" applyFont="1" applyFill="1"/>
    <xf numFmtId="0" fontId="9" fillId="0" borderId="0" xfId="0" applyFont="1"/>
    <xf numFmtId="0" fontId="0" fillId="0" borderId="0" xfId="0" applyFont="1" applyFill="1"/>
    <xf numFmtId="2" fontId="5" fillId="8" borderId="0" xfId="1" applyNumberFormat="1" applyFont="1" applyFill="1" applyBorder="1" applyAlignment="1" applyProtection="1"/>
    <xf numFmtId="0" fontId="10" fillId="0" borderId="0" xfId="6">
      <alignment vertical="center"/>
    </xf>
    <xf numFmtId="0" fontId="11" fillId="0" borderId="0" xfId="6" applyFont="1" applyAlignment="1">
      <alignment horizontal="center"/>
    </xf>
    <xf numFmtId="166" fontId="13" fillId="0" borderId="0" xfId="7" applyFont="1" applyAlignment="1">
      <alignment horizontal="right" vertical="center"/>
    </xf>
    <xf numFmtId="14" fontId="13" fillId="0" borderId="0" xfId="8" applyFont="1" applyAlignment="1">
      <alignment horizontal="left" vertical="center"/>
    </xf>
    <xf numFmtId="3" fontId="13" fillId="0" borderId="0" xfId="9" applyFont="1" applyAlignment="1">
      <alignment horizontal="left" vertical="center"/>
    </xf>
    <xf numFmtId="0" fontId="14" fillId="0" borderId="0" xfId="6" applyFont="1" applyAlignment="1">
      <alignment horizontal="right" vertical="center" wrapText="1"/>
    </xf>
    <xf numFmtId="0" fontId="14" fillId="0" borderId="0" xfId="6" applyFont="1" applyAlignment="1">
      <alignment horizontal="left" vertical="center" wrapText="1"/>
    </xf>
    <xf numFmtId="166" fontId="15" fillId="9" borderId="0" xfId="7" applyFont="1" applyFill="1" applyAlignment="1">
      <alignment horizontal="left" vertical="center" indent="1"/>
    </xf>
    <xf numFmtId="14" fontId="17" fillId="9" borderId="0" xfId="8" applyFont="1" applyFill="1" applyAlignment="1">
      <alignment horizontal="left" vertical="center" indent="1"/>
    </xf>
    <xf numFmtId="3" fontId="17" fillId="9" borderId="0" xfId="9" applyFont="1" applyFill="1" applyAlignment="1">
      <alignment horizontal="left" vertical="center" indent="1"/>
    </xf>
    <xf numFmtId="3" fontId="15" fillId="9" borderId="0" xfId="9" applyFont="1" applyFill="1" applyAlignment="1">
      <alignment horizontal="left" vertical="center" indent="1"/>
    </xf>
    <xf numFmtId="10" fontId="17" fillId="9" borderId="0" xfId="11" applyFont="1" applyFill="1" applyAlignment="1">
      <alignment horizontal="left" vertical="center" indent="1"/>
    </xf>
    <xf numFmtId="166" fontId="15" fillId="9" borderId="2" xfId="7" applyFont="1" applyFill="1" applyBorder="1" applyAlignment="1">
      <alignment horizontal="left" vertical="center" indent="1"/>
    </xf>
    <xf numFmtId="166" fontId="17" fillId="9" borderId="3" xfId="7" applyFont="1" applyFill="1" applyBorder="1" applyAlignment="1">
      <alignment horizontal="left" vertical="center" indent="1"/>
    </xf>
    <xf numFmtId="0" fontId="21" fillId="0" borderId="0" xfId="13" applyFont="1" applyBorder="1">
      <alignment vertical="center"/>
    </xf>
    <xf numFmtId="0" fontId="25" fillId="0" borderId="0" xfId="0" applyFont="1" applyAlignment="1">
      <alignment wrapText="1"/>
    </xf>
    <xf numFmtId="0" fontId="0" fillId="0" borderId="0" xfId="0" applyAlignment="1">
      <alignment vertical="center"/>
    </xf>
    <xf numFmtId="0" fontId="0" fillId="0" borderId="0" xfId="0" applyAlignment="1">
      <alignment horizontal="right" vertical="center"/>
    </xf>
    <xf numFmtId="0" fontId="26" fillId="0" borderId="0" xfId="0" applyFont="1" applyAlignment="1">
      <alignment vertical="center" wrapText="1"/>
    </xf>
    <xf numFmtId="0" fontId="28" fillId="0" borderId="9" xfId="0" applyFont="1" applyBorder="1" applyAlignment="1">
      <alignment vertical="center"/>
    </xf>
    <xf numFmtId="0" fontId="0" fillId="0" borderId="10" xfId="0" applyBorder="1" applyAlignment="1">
      <alignment horizontal="right" vertical="center"/>
    </xf>
    <xf numFmtId="0" fontId="0" fillId="12" borderId="0" xfId="0" applyFill="1" applyAlignment="1">
      <alignment vertical="center"/>
    </xf>
    <xf numFmtId="0" fontId="29" fillId="0" borderId="0" xfId="14" applyFont="1" applyBorder="1" applyAlignment="1">
      <alignment horizontal="left" vertical="center" indent="1"/>
    </xf>
    <xf numFmtId="0" fontId="29" fillId="0" borderId="0" xfId="14" applyFont="1" applyBorder="1" applyAlignment="1">
      <alignment horizontal="right" vertical="center"/>
    </xf>
    <xf numFmtId="0" fontId="30" fillId="0" borderId="8" xfId="15" applyFont="1" applyFill="1" applyAlignment="1">
      <alignment horizontal="left" vertical="center" indent="1"/>
    </xf>
    <xf numFmtId="0" fontId="28" fillId="8" borderId="0" xfId="0" applyFont="1" applyFill="1" applyAlignment="1">
      <alignment vertical="center"/>
    </xf>
    <xf numFmtId="0" fontId="31" fillId="0" borderId="0" xfId="0" applyFont="1" applyFill="1" applyAlignment="1">
      <alignment horizontal="left" vertical="center" indent="1"/>
    </xf>
    <xf numFmtId="166" fontId="31" fillId="0" borderId="0" xfId="0" applyNumberFormat="1" applyFont="1" applyFill="1" applyAlignment="1">
      <alignment horizontal="right" vertical="center"/>
    </xf>
    <xf numFmtId="166" fontId="31" fillId="13" borderId="0" xfId="0" applyNumberFormat="1" applyFont="1" applyFill="1" applyAlignment="1">
      <alignment horizontal="right" vertical="center"/>
    </xf>
    <xf numFmtId="0" fontId="31" fillId="13" borderId="11" xfId="0" applyFont="1" applyFill="1" applyBorder="1" applyAlignment="1">
      <alignment horizontal="left" vertical="center" indent="1"/>
    </xf>
    <xf numFmtId="166" fontId="31" fillId="13" borderId="5" xfId="0" applyNumberFormat="1" applyFont="1" applyFill="1" applyBorder="1" applyAlignment="1">
      <alignment horizontal="right" vertical="center"/>
    </xf>
    <xf numFmtId="0" fontId="31" fillId="13" borderId="5" xfId="0" applyFont="1" applyFill="1" applyBorder="1" applyAlignment="1">
      <alignment horizontal="right" vertical="center"/>
    </xf>
    <xf numFmtId="0" fontId="0" fillId="14" borderId="0" xfId="0" applyFill="1" applyAlignment="1">
      <alignment vertical="center"/>
    </xf>
    <xf numFmtId="0" fontId="32" fillId="0" borderId="8" xfId="15" applyFont="1" applyFill="1" applyAlignment="1">
      <alignment horizontal="left" vertical="center" indent="1"/>
    </xf>
    <xf numFmtId="0" fontId="33" fillId="0" borderId="0" xfId="0" applyFont="1" applyFill="1" applyAlignment="1">
      <alignment horizontal="left" vertical="center" indent="1"/>
    </xf>
    <xf numFmtId="166" fontId="33" fillId="0" borderId="0" xfId="0" applyNumberFormat="1" applyFont="1" applyFill="1" applyAlignment="1">
      <alignment horizontal="right" vertical="center"/>
    </xf>
    <xf numFmtId="166" fontId="33" fillId="13" borderId="0" xfId="0" applyNumberFormat="1" applyFont="1" applyFill="1" applyAlignment="1">
      <alignment horizontal="right" vertical="center"/>
    </xf>
    <xf numFmtId="0" fontId="25" fillId="0" borderId="0" xfId="0" applyFont="1" applyAlignment="1">
      <alignment vertical="center" wrapText="1"/>
    </xf>
    <xf numFmtId="0" fontId="33" fillId="13" borderId="12" xfId="0" applyFont="1" applyFill="1" applyBorder="1" applyAlignment="1">
      <alignment horizontal="left" vertical="center" indent="1"/>
    </xf>
    <xf numFmtId="166" fontId="33" fillId="13" borderId="5" xfId="0" applyNumberFormat="1" applyFont="1" applyFill="1" applyBorder="1" applyAlignment="1">
      <alignment horizontal="right" vertical="center"/>
    </xf>
    <xf numFmtId="0" fontId="33" fillId="13" borderId="5" xfId="0" applyFont="1" applyFill="1" applyBorder="1" applyAlignment="1">
      <alignment horizontal="right" vertical="center"/>
    </xf>
    <xf numFmtId="0" fontId="0" fillId="0" borderId="13" xfId="0" applyBorder="1" applyAlignment="1">
      <alignment vertical="center"/>
    </xf>
    <xf numFmtId="0" fontId="30" fillId="8" borderId="0" xfId="0" applyFont="1" applyFill="1" applyAlignment="1">
      <alignment horizontal="left" vertical="center" indent="1"/>
    </xf>
    <xf numFmtId="0" fontId="34" fillId="15" borderId="0" xfId="0" applyFont="1" applyFill="1" applyAlignment="1">
      <alignment vertical="center"/>
    </xf>
    <xf numFmtId="0" fontId="0" fillId="8" borderId="0" xfId="0" applyFill="1" applyAlignment="1">
      <alignment horizontal="left" vertical="center" indent="1"/>
    </xf>
    <xf numFmtId="166" fontId="0" fillId="15" borderId="0" xfId="0" applyNumberFormat="1" applyFill="1" applyAlignment="1">
      <alignment horizontal="right" vertical="center"/>
    </xf>
    <xf numFmtId="166" fontId="0" fillId="8" borderId="0" xfId="0" applyNumberFormat="1" applyFill="1" applyAlignment="1">
      <alignment horizontal="right" vertical="center"/>
    </xf>
    <xf numFmtId="166" fontId="0" fillId="13" borderId="0" xfId="0" applyNumberFormat="1" applyFill="1" applyAlignment="1">
      <alignment horizontal="right" vertical="center"/>
    </xf>
    <xf numFmtId="0" fontId="0" fillId="13" borderId="14" xfId="0" applyFill="1" applyBorder="1" applyAlignment="1">
      <alignment horizontal="left" vertical="center" indent="1"/>
    </xf>
    <xf numFmtId="166" fontId="0" fillId="16" borderId="5" xfId="0" applyNumberFormat="1" applyFill="1" applyBorder="1" applyAlignment="1">
      <alignment horizontal="right" vertical="center"/>
    </xf>
    <xf numFmtId="166" fontId="0" fillId="13" borderId="5" xfId="0" applyNumberFormat="1" applyFill="1" applyBorder="1" applyAlignment="1">
      <alignment horizontal="right" vertical="center"/>
    </xf>
    <xf numFmtId="0" fontId="0" fillId="13" borderId="5" xfId="0" applyFill="1" applyBorder="1" applyAlignment="1">
      <alignment horizontal="right" vertical="center"/>
    </xf>
    <xf numFmtId="0" fontId="30" fillId="0" borderId="0" xfId="0" applyFont="1" applyFill="1" applyAlignment="1">
      <alignment horizontal="left" vertical="center" indent="1"/>
    </xf>
    <xf numFmtId="0" fontId="34" fillId="15" borderId="15" xfId="0" applyFont="1" applyFill="1" applyBorder="1" applyAlignment="1">
      <alignment horizontal="right" vertical="center"/>
    </xf>
    <xf numFmtId="0" fontId="0" fillId="0" borderId="0" xfId="0" applyFill="1" applyAlignment="1">
      <alignment horizontal="left" vertical="center" indent="1"/>
    </xf>
    <xf numFmtId="166" fontId="0" fillId="0" borderId="0" xfId="0" applyNumberFormat="1" applyFill="1" applyAlignment="1">
      <alignment horizontal="right" vertical="center"/>
    </xf>
    <xf numFmtId="0" fontId="0" fillId="0" borderId="16" xfId="0" applyBorder="1" applyAlignment="1">
      <alignment vertical="center"/>
    </xf>
    <xf numFmtId="0" fontId="32" fillId="0" borderId="0" xfId="0" applyFont="1" applyFill="1" applyAlignment="1">
      <alignment horizontal="left" vertical="center" indent="1"/>
    </xf>
    <xf numFmtId="0" fontId="35" fillId="17" borderId="17" xfId="0" applyFont="1" applyFill="1" applyBorder="1" applyAlignment="1">
      <alignment horizontal="right" vertical="center"/>
    </xf>
    <xf numFmtId="166" fontId="0" fillId="17" borderId="0" xfId="0" applyNumberFormat="1" applyFill="1" applyAlignment="1">
      <alignment horizontal="right" vertical="center"/>
    </xf>
    <xf numFmtId="0" fontId="0" fillId="13" borderId="18" xfId="0" applyFill="1" applyBorder="1" applyAlignment="1">
      <alignment horizontal="left" vertical="center" indent="1"/>
    </xf>
    <xf numFmtId="166" fontId="0" fillId="18" borderId="5" xfId="0" applyNumberFormat="1" applyFill="1" applyBorder="1" applyAlignment="1">
      <alignment horizontal="right" vertical="center"/>
    </xf>
    <xf numFmtId="0" fontId="0" fillId="0" borderId="19" xfId="0" applyFill="1" applyBorder="1" applyAlignment="1">
      <alignment horizontal="left" vertical="center" indent="1"/>
    </xf>
    <xf numFmtId="0" fontId="34" fillId="15" borderId="15" xfId="0" applyFont="1" applyFill="1" applyBorder="1" applyAlignment="1">
      <alignment vertical="center"/>
    </xf>
    <xf numFmtId="0" fontId="0" fillId="0" borderId="20" xfId="0" applyFill="1" applyBorder="1" applyAlignment="1">
      <alignment horizontal="left" vertical="center" indent="1"/>
    </xf>
    <xf numFmtId="0" fontId="36" fillId="0" borderId="0" xfId="0" applyFont="1" applyFill="1" applyAlignment="1">
      <alignment horizontal="left" vertical="center" indent="1"/>
    </xf>
    <xf numFmtId="0" fontId="34" fillId="15" borderId="0" xfId="0" applyFont="1" applyFill="1" applyAlignment="1">
      <alignment horizontal="right" vertical="center"/>
    </xf>
    <xf numFmtId="0" fontId="28" fillId="0" borderId="0" xfId="0" applyFont="1" applyFill="1" applyAlignment="1">
      <alignment horizontal="right" vertical="center"/>
    </xf>
    <xf numFmtId="0" fontId="37" fillId="0" borderId="0" xfId="0" applyFont="1" applyFill="1" applyAlignment="1">
      <alignment horizontal="left" vertical="center" indent="1"/>
    </xf>
    <xf numFmtId="0" fontId="35" fillId="17" borderId="0" xfId="0" applyFont="1" applyFill="1" applyAlignment="1">
      <alignment horizontal="right" vertical="center"/>
    </xf>
    <xf numFmtId="0" fontId="38" fillId="19" borderId="8" xfId="15" applyFont="1" applyFill="1" applyAlignment="1">
      <alignment horizontal="left" vertical="center" indent="1"/>
    </xf>
    <xf numFmtId="0" fontId="38" fillId="20" borderId="8" xfId="15" applyFont="1" applyFill="1" applyAlignment="1">
      <alignment horizontal="right" vertical="center"/>
    </xf>
    <xf numFmtId="0" fontId="38" fillId="19" borderId="8" xfId="15" applyFont="1" applyFill="1" applyAlignment="1">
      <alignment horizontal="right" vertical="center"/>
    </xf>
    <xf numFmtId="0" fontId="39" fillId="19" borderId="8" xfId="15" applyFont="1" applyFill="1" applyAlignment="1">
      <alignment horizontal="left" vertical="center" indent="1"/>
    </xf>
    <xf numFmtId="0" fontId="28" fillId="19" borderId="0" xfId="0" applyFont="1" applyFill="1" applyAlignment="1">
      <alignment horizontal="left" vertical="center" indent="1"/>
    </xf>
    <xf numFmtId="166" fontId="28" fillId="20" borderId="0" xfId="0" applyNumberFormat="1" applyFont="1" applyFill="1" applyAlignment="1">
      <alignment horizontal="right" vertical="center"/>
    </xf>
    <xf numFmtId="166" fontId="28" fillId="19" borderId="0" xfId="0" applyNumberFormat="1" applyFont="1" applyFill="1" applyAlignment="1">
      <alignment horizontal="right" vertical="center"/>
    </xf>
    <xf numFmtId="0" fontId="28" fillId="19" borderId="0" xfId="0" applyFont="1" applyFill="1" applyAlignment="1">
      <alignment vertical="center"/>
    </xf>
    <xf numFmtId="0" fontId="28" fillId="20" borderId="0" xfId="0" applyFont="1" applyFill="1" applyAlignment="1">
      <alignment vertical="center"/>
    </xf>
    <xf numFmtId="0" fontId="0" fillId="21" borderId="0" xfId="0" applyFill="1" applyAlignment="1">
      <alignment vertical="center"/>
    </xf>
    <xf numFmtId="0" fontId="19" fillId="11" borderId="5" xfId="12" applyFont="1" applyFill="1" applyBorder="1" applyAlignment="1">
      <alignment horizontal="center" vertical="center"/>
    </xf>
    <xf numFmtId="0" fontId="22" fillId="12" borderId="0" xfId="13" applyFont="1" applyFill="1" applyBorder="1" applyAlignment="1">
      <alignment horizontal="center" vertical="center"/>
    </xf>
    <xf numFmtId="0" fontId="17" fillId="10" borderId="3" xfId="10" applyFont="1" applyFill="1" applyBorder="1" applyAlignment="1">
      <alignment horizontal="right" vertical="center" indent="1"/>
    </xf>
    <xf numFmtId="0" fontId="17" fillId="10" borderId="0" xfId="10" applyFont="1" applyFill="1" applyBorder="1" applyAlignment="1">
      <alignment horizontal="right" vertical="center" indent="1"/>
    </xf>
    <xf numFmtId="0" fontId="0" fillId="0" borderId="0" xfId="0" applyAlignment="1">
      <alignment vertical="center"/>
    </xf>
    <xf numFmtId="0" fontId="27" fillId="0" borderId="0" xfId="0" applyFont="1" applyAlignment="1"/>
    <xf numFmtId="0" fontId="0" fillId="0" borderId="9" xfId="0" applyBorder="1" applyAlignment="1">
      <alignment horizontal="center" vertical="center"/>
    </xf>
  </cellXfs>
  <cellStyles count="16">
    <cellStyle name="Datum" xfId="8"/>
    <cellStyle name="Erklärender Text 2" xfId="10"/>
    <cellStyle name="Excel_BuiltIn_Currency" xfId="1"/>
    <cellStyle name="Heading" xfId="2"/>
    <cellStyle name="Heading1" xfId="3"/>
    <cellStyle name="Komma 2" xfId="9"/>
    <cellStyle name="Prozent 2" xfId="11"/>
    <cellStyle name="Result" xfId="4"/>
    <cellStyle name="Result2" xfId="5"/>
    <cellStyle name="Standard" xfId="0" builtinId="0" customBuiltin="1"/>
    <cellStyle name="Standard 2" xfId="6"/>
    <cellStyle name="Überschrift 1 2" xfId="12"/>
    <cellStyle name="Überschrift 2" xfId="14" builtinId="17"/>
    <cellStyle name="Überschrift 3" xfId="15" builtinId="18"/>
    <cellStyle name="Überschrift 5" xfId="13"/>
    <cellStyle name="Währung 2" xfId="7"/>
  </cellStyles>
  <dxfs count="437">
    <dxf>
      <font>
        <strike val="0"/>
        <outline val="0"/>
        <shadow val="0"/>
        <u val="none"/>
        <vertAlign val="baseline"/>
        <sz val="10"/>
        <color theme="0"/>
      </font>
      <numFmt numFmtId="167" formatCode="&quot;$&quot;#,##0.00"/>
      <fill>
        <patternFill patternType="solid">
          <fgColor indexed="64"/>
          <bgColor theme="1"/>
        </patternFill>
      </fill>
      <alignment horizontal="right" textRotation="0" wrapText="0" indent="0" relativeIndent="255" justifyLastLine="0" shrinkToFit="0" readingOrder="0"/>
    </dxf>
    <dxf>
      <font>
        <strike val="0"/>
        <outline val="0"/>
        <shadow val="0"/>
        <u val="none"/>
        <vertAlign val="baseline"/>
        <sz val="10"/>
        <color theme="0"/>
      </font>
      <numFmt numFmtId="166" formatCode="#,##0.00\ &quot;€&quot;"/>
      <fill>
        <patternFill patternType="solid">
          <fgColor indexed="64"/>
          <bgColor theme="1" tint="0.34998626667073579"/>
        </patternFill>
      </fill>
      <alignment horizontal="right" textRotation="0" wrapText="0" indent="0" relativeIndent="255" justifyLastLine="0" shrinkToFit="0" readingOrder="0"/>
    </dxf>
    <dxf>
      <font>
        <strike val="0"/>
        <outline val="0"/>
        <shadow val="0"/>
        <u val="none"/>
        <vertAlign val="baseline"/>
        <sz val="10"/>
        <color theme="0"/>
      </font>
      <numFmt numFmtId="166" formatCode="#,##0.00\ &quot;€&quot;"/>
      <fill>
        <patternFill patternType="solid">
          <fgColor indexed="64"/>
          <bgColor theme="1"/>
        </patternFill>
      </fill>
      <alignment horizontal="right" textRotation="0" wrapText="0" indent="0" relativeIndent="255" justifyLastLine="0" shrinkToFit="0" readingOrder="0"/>
    </dxf>
    <dxf>
      <font>
        <strike val="0"/>
        <outline val="0"/>
        <shadow val="0"/>
        <u val="none"/>
        <vertAlign val="baseline"/>
        <sz val="10"/>
        <color theme="0"/>
      </font>
      <numFmt numFmtId="166" formatCode="#,##0.00\ &quot;€&quot;"/>
      <fill>
        <patternFill patternType="solid">
          <fgColor indexed="64"/>
          <bgColor theme="1" tint="0.34998626667073579"/>
        </patternFill>
      </fill>
      <alignment horizontal="right" textRotation="0" wrapText="0" indent="0" relativeIndent="255" justifyLastLine="0" shrinkToFit="0" readingOrder="0"/>
    </dxf>
    <dxf>
      <font>
        <strike val="0"/>
        <outline val="0"/>
        <shadow val="0"/>
        <u val="none"/>
        <vertAlign val="baseline"/>
        <sz val="10"/>
        <color theme="0"/>
      </font>
      <numFmt numFmtId="166" formatCode="#,##0.00\ &quot;€&quot;"/>
      <fill>
        <patternFill patternType="solid">
          <fgColor indexed="64"/>
          <bgColor theme="1"/>
        </patternFill>
      </fill>
      <alignment horizontal="right" textRotation="0" wrapText="0" indent="0" relativeIndent="255" justifyLastLine="0" shrinkToFit="0" readingOrder="0"/>
    </dxf>
    <dxf>
      <font>
        <strike val="0"/>
        <outline val="0"/>
        <shadow val="0"/>
        <u val="none"/>
        <vertAlign val="baseline"/>
        <sz val="10"/>
        <color theme="0"/>
      </font>
      <numFmt numFmtId="166" formatCode="#,##0.00\ &quot;€&quot;"/>
      <fill>
        <patternFill patternType="solid">
          <fgColor indexed="64"/>
          <bgColor theme="1" tint="0.34998626667073579"/>
        </patternFill>
      </fill>
      <alignment horizontal="right" textRotation="0" wrapText="0" indent="0" relativeIndent="255" justifyLastLine="0" shrinkToFit="0" readingOrder="0"/>
    </dxf>
    <dxf>
      <font>
        <strike val="0"/>
        <outline val="0"/>
        <shadow val="0"/>
        <u val="none"/>
        <vertAlign val="baseline"/>
        <sz val="10"/>
        <color theme="0"/>
      </font>
      <numFmt numFmtId="166" formatCode="#,##0.00\ &quot;€&quot;"/>
      <fill>
        <patternFill patternType="solid">
          <fgColor indexed="64"/>
          <bgColor theme="1"/>
        </patternFill>
      </fill>
      <alignment horizontal="right" textRotation="0" wrapText="0" indent="0" relativeIndent="255" justifyLastLine="0" shrinkToFit="0" readingOrder="0"/>
    </dxf>
    <dxf>
      <font>
        <strike val="0"/>
        <outline val="0"/>
        <shadow val="0"/>
        <u val="none"/>
        <vertAlign val="baseline"/>
        <sz val="10"/>
        <color theme="0"/>
      </font>
      <numFmt numFmtId="166" formatCode="#,##0.00\ &quot;€&quot;"/>
      <fill>
        <patternFill patternType="solid">
          <fgColor indexed="64"/>
          <bgColor theme="1" tint="0.34998626667073579"/>
        </patternFill>
      </fill>
      <alignment horizontal="right" textRotation="0" wrapText="0" indent="0" relativeIndent="255" justifyLastLine="0" shrinkToFit="0" readingOrder="0"/>
    </dxf>
    <dxf>
      <font>
        <strike val="0"/>
        <outline val="0"/>
        <shadow val="0"/>
        <u val="none"/>
        <vertAlign val="baseline"/>
        <sz val="10"/>
        <color theme="0"/>
      </font>
      <numFmt numFmtId="166" formatCode="#,##0.00\ &quot;€&quot;"/>
      <fill>
        <patternFill patternType="solid">
          <fgColor indexed="64"/>
          <bgColor theme="1"/>
        </patternFill>
      </fill>
      <alignment horizontal="right" textRotation="0" wrapText="0" indent="0" relativeIndent="255" justifyLastLine="0" shrinkToFit="0" readingOrder="0"/>
    </dxf>
    <dxf>
      <font>
        <strike val="0"/>
        <outline val="0"/>
        <shadow val="0"/>
        <u val="none"/>
        <vertAlign val="baseline"/>
        <sz val="10"/>
        <color theme="0"/>
      </font>
      <numFmt numFmtId="166" formatCode="#,##0.00\ &quot;€&quot;"/>
      <fill>
        <patternFill patternType="solid">
          <fgColor indexed="64"/>
          <bgColor theme="1" tint="0.34998626667073579"/>
        </patternFill>
      </fill>
      <alignment horizontal="right" textRotation="0" wrapText="0" indent="0" relativeIndent="255" justifyLastLine="0" shrinkToFit="0" readingOrder="0"/>
    </dxf>
    <dxf>
      <font>
        <strike val="0"/>
        <outline val="0"/>
        <shadow val="0"/>
        <u val="none"/>
        <vertAlign val="baseline"/>
        <sz val="10"/>
        <color theme="0"/>
      </font>
      <numFmt numFmtId="166" formatCode="#,##0.00\ &quot;€&quot;"/>
      <fill>
        <patternFill patternType="solid">
          <fgColor indexed="64"/>
          <bgColor theme="1"/>
        </patternFill>
      </fill>
      <alignment horizontal="right" textRotation="0" wrapText="0" indent="0" relativeIndent="255" justifyLastLine="0" shrinkToFit="0" readingOrder="0"/>
    </dxf>
    <dxf>
      <font>
        <strike val="0"/>
        <outline val="0"/>
        <shadow val="0"/>
        <u val="none"/>
        <vertAlign val="baseline"/>
        <sz val="10"/>
        <color theme="0"/>
      </font>
      <numFmt numFmtId="166" formatCode="#,##0.00\ &quot;€&quot;"/>
      <fill>
        <patternFill patternType="solid">
          <fgColor indexed="64"/>
          <bgColor theme="1" tint="0.34998626667073579"/>
        </patternFill>
      </fill>
      <alignment horizontal="right" textRotation="0" wrapText="0" indent="0" relativeIndent="255" justifyLastLine="0" shrinkToFit="0" readingOrder="0"/>
    </dxf>
    <dxf>
      <font>
        <strike val="0"/>
        <outline val="0"/>
        <shadow val="0"/>
        <u val="none"/>
        <vertAlign val="baseline"/>
        <sz val="10"/>
        <color theme="0"/>
      </font>
      <numFmt numFmtId="166" formatCode="#,##0.00\ &quot;€&quot;"/>
      <fill>
        <patternFill patternType="solid">
          <fgColor indexed="64"/>
          <bgColor theme="1"/>
        </patternFill>
      </fill>
      <alignment horizontal="right" textRotation="0" wrapText="0" indent="0" relativeIndent="255" justifyLastLine="0" shrinkToFit="0" readingOrder="0"/>
    </dxf>
    <dxf>
      <font>
        <strike val="0"/>
        <outline val="0"/>
        <shadow val="0"/>
        <u val="none"/>
        <vertAlign val="baseline"/>
        <sz val="10"/>
        <color theme="0"/>
      </font>
      <numFmt numFmtId="166" formatCode="#,##0.00\ &quot;€&quot;"/>
      <fill>
        <patternFill patternType="solid">
          <fgColor indexed="64"/>
          <bgColor theme="1" tint="0.34998626667073579"/>
        </patternFill>
      </fill>
      <alignment horizontal="right" textRotation="0" wrapText="0" indent="0" relativeIndent="255" justifyLastLine="0" shrinkToFit="0" readingOrder="0"/>
    </dxf>
    <dxf>
      <font>
        <strike val="0"/>
        <outline val="0"/>
        <shadow val="0"/>
        <u val="none"/>
        <vertAlign val="baseline"/>
        <sz val="10"/>
        <color theme="0"/>
      </font>
      <fill>
        <patternFill patternType="solid">
          <fgColor indexed="64"/>
          <bgColor theme="1"/>
        </patternFill>
      </fill>
      <alignment horizontal="left" vertical="center" textRotation="0" wrapText="0" indent="0" relativeIndent="1" justifyLastLine="0" shrinkToFit="0" readingOrder="0"/>
    </dxf>
    <dxf>
      <font>
        <strike val="0"/>
        <outline val="0"/>
        <shadow val="0"/>
        <u val="none"/>
        <vertAlign val="baseline"/>
        <sz val="10"/>
        <color theme="0"/>
      </font>
      <fill>
        <patternFill patternType="solid">
          <fgColor indexed="64"/>
          <bgColor theme="1"/>
        </patternFill>
      </fill>
    </dxf>
    <dxf>
      <font>
        <strike val="0"/>
        <outline val="0"/>
        <shadow val="0"/>
        <u val="none"/>
        <vertAlign val="baseline"/>
        <sz val="10"/>
        <color theme="0"/>
        <name val="Calibri Light"/>
        <scheme val="major"/>
      </font>
      <fill>
        <patternFill patternType="solid">
          <fgColor indexed="64"/>
          <bgColor theme="1"/>
        </patternFill>
      </fill>
    </dxf>
    <dxf>
      <fill>
        <patternFill patternType="solid">
          <fgColor indexed="64"/>
          <bgColor theme="0" tint="-4.9989318521683403E-2"/>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fill>
        <patternFill patternType="none">
          <bgColor auto="1"/>
        </patternFill>
      </fill>
      <alignment horizontal="right" vertical="center" textRotation="0" wrapText="0" indent="0" relativeIndent="255" justifyLastLine="0" shrinkToFit="0" readingOrder="0"/>
    </dxf>
    <dxf>
      <numFmt numFmtId="166" formatCode="#,##0.00\ &quot;€&quot;"/>
      <fill>
        <patternFill patternType="solid">
          <fgColor indexed="64"/>
          <bgColor theme="4" tint="0.59999389629810485"/>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dxf>
    <dxf>
      <numFmt numFmtId="166" formatCode="#,##0.00\ &quot;€&quot;"/>
      <fill>
        <patternFill patternType="solid">
          <fgColor indexed="64"/>
          <bgColor theme="0" tint="-4.9989318521683403E-2"/>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fill>
        <patternFill patternType="none">
          <bgColor auto="1"/>
        </patternFill>
      </fill>
      <alignment horizontal="right" vertical="center" textRotation="0" wrapText="0" indent="0" relativeIndent="255" justifyLastLine="0" shrinkToFit="0" readingOrder="0"/>
    </dxf>
    <dxf>
      <numFmt numFmtId="166" formatCode="#,##0.00\ &quot;€&quot;"/>
      <fill>
        <patternFill patternType="solid">
          <fgColor indexed="64"/>
          <bgColor theme="4" tint="0.59999389629810485"/>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dxf>
    <dxf>
      <numFmt numFmtId="166" formatCode="#,##0.00\ &quot;€&quot;"/>
      <fill>
        <patternFill patternType="solid">
          <fgColor indexed="64"/>
          <bgColor theme="0" tint="-4.9989318521683403E-2"/>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fill>
        <patternFill patternType="none">
          <bgColor auto="1"/>
        </patternFill>
      </fill>
      <alignment horizontal="right" vertical="center" textRotation="0" wrapText="0" indent="0" relativeIndent="255" justifyLastLine="0" shrinkToFit="0" readingOrder="0"/>
    </dxf>
    <dxf>
      <numFmt numFmtId="166" formatCode="#,##0.00\ &quot;€&quot;"/>
      <fill>
        <patternFill patternType="solid">
          <fgColor indexed="64"/>
          <bgColor theme="4" tint="0.59999389629810485"/>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dxf>
    <dxf>
      <numFmt numFmtId="166" formatCode="#,##0.00\ &quot;€&quot;"/>
      <fill>
        <patternFill patternType="solid">
          <fgColor indexed="64"/>
          <bgColor theme="0" tint="-4.9989318521683403E-2"/>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fill>
        <patternFill patternType="none">
          <bgColor auto="1"/>
        </patternFill>
      </fill>
      <alignment horizontal="right" vertical="center" textRotation="0" wrapText="0" indent="0" relativeIndent="255" justifyLastLine="0" shrinkToFit="0" readingOrder="0"/>
    </dxf>
    <dxf>
      <numFmt numFmtId="166" formatCode="#,##0.00\ &quot;€&quot;"/>
      <fill>
        <patternFill patternType="solid">
          <fgColor indexed="64"/>
          <bgColor theme="4" tint="0.59999389629810485"/>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dxf>
    <dxf>
      <numFmt numFmtId="166" formatCode="#,##0.00\ &quot;€&quot;"/>
      <fill>
        <patternFill patternType="solid">
          <fgColor indexed="64"/>
          <bgColor theme="0" tint="-4.9989318521683403E-2"/>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fill>
        <patternFill patternType="none">
          <bgColor auto="1"/>
        </patternFill>
      </fill>
      <alignment horizontal="right" vertical="center" textRotation="0" wrapText="0" indent="0" relativeIndent="255" justifyLastLine="0" shrinkToFit="0" readingOrder="0"/>
    </dxf>
    <dxf>
      <numFmt numFmtId="166" formatCode="#,##0.00\ &quot;€&quot;"/>
      <fill>
        <patternFill patternType="solid">
          <fgColor indexed="64"/>
          <bgColor theme="4" tint="0.59999389629810485"/>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dxf>
    <dxf>
      <numFmt numFmtId="166" formatCode="#,##0.00\ &quot;€&quot;"/>
      <fill>
        <patternFill patternType="solid">
          <fgColor indexed="64"/>
          <bgColor theme="0" tint="-4.9989318521683403E-2"/>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fill>
        <patternFill patternType="none">
          <bgColor auto="1"/>
        </patternFill>
      </fill>
      <alignment horizontal="right" vertical="center" textRotation="0" wrapText="0" indent="0" relativeIndent="255" justifyLastLine="0" shrinkToFit="0" readingOrder="0"/>
    </dxf>
    <dxf>
      <numFmt numFmtId="166" formatCode="#,##0.00\ &quot;€&quot;"/>
      <fill>
        <patternFill patternType="solid">
          <fgColor indexed="64"/>
          <bgColor theme="4" tint="0.59999389629810485"/>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dxf>
    <dxf>
      <numFmt numFmtId="166" formatCode="#,##0.00\ &quot;€&quot;"/>
      <fill>
        <patternFill patternType="solid">
          <fgColor indexed="64"/>
          <bgColor theme="0" tint="-4.9989318521683403E-2"/>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fill>
        <patternFill patternType="none">
          <bgColor auto="1"/>
        </patternFill>
      </fill>
      <alignment horizontal="right" vertical="center" textRotation="0" wrapText="0" indent="0" relativeIndent="255" justifyLastLine="0" shrinkToFit="0" readingOrder="0"/>
    </dxf>
    <dxf>
      <numFmt numFmtId="166" formatCode="#,##0.00\ &quot;€&quot;"/>
      <fill>
        <patternFill patternType="solid">
          <fgColor indexed="64"/>
          <bgColor theme="4" tint="0.59999389629810485"/>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dxf>
    <dxf>
      <fill>
        <patternFill patternType="solid">
          <fgColor indexed="64"/>
          <bgColor theme="0" tint="-4.9989318521683403E-2"/>
        </patternFill>
      </fill>
      <alignment horizontal="left" vertical="center" textRotation="0" wrapText="0" indent="1" relativeIndent="255" justifyLastLine="0" shrinkToFit="0" readingOrder="0"/>
      <border diagonalUp="0" diagonalDown="0" outline="0">
        <left style="thick">
          <color theme="4"/>
        </left>
        <right/>
        <top/>
        <bottom style="thick">
          <color theme="0"/>
        </bottom>
      </border>
    </dxf>
    <dxf>
      <alignment horizontal="left" vertical="center" textRotation="0" wrapText="0" indent="1" relativeIndent="255" justifyLastLine="0" shrinkToFit="0" readingOrder="0"/>
    </dxf>
    <dxf>
      <fill>
        <patternFill patternType="none">
          <bgColor auto="1"/>
        </patternFill>
      </fill>
    </dxf>
    <dxf>
      <fill>
        <patternFill patternType="none">
          <bgColor auto="1"/>
        </patternFill>
      </fill>
    </dxf>
    <dxf>
      <fill>
        <patternFill patternType="none">
          <bgColor auto="1"/>
        </patternFill>
      </fill>
    </dxf>
    <dxf>
      <fill>
        <patternFill patternType="solid">
          <fgColor indexed="64"/>
          <bgColor theme="0" tint="-4.9989318521683403E-2"/>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fill>
        <patternFill patternType="none">
          <bgColor auto="1"/>
        </patternFill>
      </fill>
      <alignment horizontal="right" vertical="center" textRotation="0" wrapText="0" indent="0" relativeIndent="255" justifyLastLine="0" shrinkToFit="0" readingOrder="0"/>
    </dxf>
    <dxf>
      <numFmt numFmtId="166" formatCode="#,##0.00\ &quot;€&quot;"/>
      <fill>
        <patternFill patternType="solid">
          <fgColor indexed="64"/>
          <bgColor theme="4" tint="0.59999389629810485"/>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dxf>
    <dxf>
      <numFmt numFmtId="166" formatCode="#,##0.00\ &quot;€&quot;"/>
      <fill>
        <patternFill patternType="solid">
          <fgColor indexed="64"/>
          <bgColor theme="0" tint="-4.9989318521683403E-2"/>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fill>
        <patternFill patternType="none">
          <bgColor auto="1"/>
        </patternFill>
      </fill>
      <alignment horizontal="right" vertical="center" textRotation="0" wrapText="0" indent="0" relativeIndent="255" justifyLastLine="0" shrinkToFit="0" readingOrder="0"/>
    </dxf>
    <dxf>
      <numFmt numFmtId="166" formatCode="#,##0.00\ &quot;€&quot;"/>
      <fill>
        <patternFill patternType="solid">
          <fgColor indexed="64"/>
          <bgColor theme="4" tint="0.59999389629810485"/>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dxf>
    <dxf>
      <numFmt numFmtId="166" formatCode="#,##0.00\ &quot;€&quot;"/>
      <fill>
        <patternFill patternType="solid">
          <fgColor indexed="64"/>
          <bgColor theme="0" tint="-4.9989318521683403E-2"/>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fill>
        <patternFill patternType="none">
          <bgColor auto="1"/>
        </patternFill>
      </fill>
      <alignment horizontal="right" vertical="center" textRotation="0" wrapText="0" indent="0" relativeIndent="255" justifyLastLine="0" shrinkToFit="0" readingOrder="0"/>
    </dxf>
    <dxf>
      <numFmt numFmtId="166" formatCode="#,##0.00\ &quot;€&quot;"/>
      <fill>
        <patternFill patternType="solid">
          <fgColor indexed="64"/>
          <bgColor theme="4" tint="0.59999389629810485"/>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dxf>
    <dxf>
      <numFmt numFmtId="166" formatCode="#,##0.00\ &quot;€&quot;"/>
      <fill>
        <patternFill patternType="solid">
          <fgColor indexed="64"/>
          <bgColor theme="0" tint="-4.9989318521683403E-2"/>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fill>
        <patternFill patternType="none">
          <bgColor auto="1"/>
        </patternFill>
      </fill>
      <alignment horizontal="right" vertical="center" textRotation="0" wrapText="0" indent="0" relativeIndent="255" justifyLastLine="0" shrinkToFit="0" readingOrder="0"/>
    </dxf>
    <dxf>
      <numFmt numFmtId="166" formatCode="#,##0.00\ &quot;€&quot;"/>
      <fill>
        <patternFill patternType="solid">
          <fgColor indexed="64"/>
          <bgColor theme="4" tint="0.59999389629810485"/>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dxf>
    <dxf>
      <numFmt numFmtId="166" formatCode="#,##0.00\ &quot;€&quot;"/>
      <fill>
        <patternFill patternType="solid">
          <fgColor indexed="64"/>
          <bgColor theme="0" tint="-4.9989318521683403E-2"/>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fill>
        <patternFill patternType="none">
          <bgColor auto="1"/>
        </patternFill>
      </fill>
      <alignment horizontal="right" vertical="center" textRotation="0" wrapText="0" indent="0" relativeIndent="255" justifyLastLine="0" shrinkToFit="0" readingOrder="0"/>
    </dxf>
    <dxf>
      <numFmt numFmtId="166" formatCode="#,##0.00\ &quot;€&quot;"/>
      <fill>
        <patternFill patternType="solid">
          <fgColor indexed="64"/>
          <bgColor theme="4" tint="0.59999389629810485"/>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dxf>
    <dxf>
      <numFmt numFmtId="166" formatCode="#,##0.00\ &quot;€&quot;"/>
      <fill>
        <patternFill patternType="solid">
          <fgColor indexed="64"/>
          <bgColor theme="0" tint="-4.9989318521683403E-2"/>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fill>
        <patternFill patternType="none">
          <bgColor auto="1"/>
        </patternFill>
      </fill>
      <alignment horizontal="right" vertical="center" textRotation="0" wrapText="0" indent="0" relativeIndent="255" justifyLastLine="0" shrinkToFit="0" readingOrder="0"/>
    </dxf>
    <dxf>
      <numFmt numFmtId="166" formatCode="#,##0.00\ &quot;€&quot;"/>
      <fill>
        <patternFill patternType="solid">
          <fgColor indexed="64"/>
          <bgColor theme="4" tint="0.59999389629810485"/>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dxf>
    <dxf>
      <numFmt numFmtId="166" formatCode="#,##0.00\ &quot;€&quot;"/>
      <fill>
        <patternFill patternType="solid">
          <fgColor indexed="64"/>
          <bgColor theme="0" tint="-4.9989318521683403E-2"/>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fill>
        <patternFill patternType="none">
          <bgColor auto="1"/>
        </patternFill>
      </fill>
      <alignment horizontal="right" vertical="center" textRotation="0" wrapText="0" indent="0" relativeIndent="255" justifyLastLine="0" shrinkToFit="0" readingOrder="0"/>
    </dxf>
    <dxf>
      <numFmt numFmtId="166" formatCode="#,##0.00\ &quot;€&quot;"/>
      <fill>
        <patternFill patternType="solid">
          <fgColor indexed="64"/>
          <bgColor theme="4" tint="0.59999389629810485"/>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dxf>
    <dxf>
      <fill>
        <patternFill patternType="solid">
          <fgColor indexed="64"/>
          <bgColor theme="0" tint="-4.9989318521683403E-2"/>
        </patternFill>
      </fill>
      <alignment horizontal="left" vertical="center" textRotation="0" wrapText="0" indent="1" relativeIndent="255" justifyLastLine="0" shrinkToFit="0" readingOrder="0"/>
      <border diagonalUp="0" diagonalDown="0" outline="0">
        <left style="thick">
          <color theme="4"/>
        </left>
        <right/>
        <top/>
        <bottom style="thick">
          <color theme="0"/>
        </bottom>
      </border>
    </dxf>
    <dxf>
      <fill>
        <patternFill patternType="none">
          <bgColor auto="1"/>
        </patternFill>
      </fill>
      <alignment horizontal="left" vertical="center" textRotation="0" wrapText="0" indent="0" relativeIndent="1" justifyLastLine="0" shrinkToFit="0" readingOrder="0"/>
    </dxf>
    <dxf>
      <fill>
        <patternFill patternType="none">
          <bgColor auto="1"/>
        </patternFill>
      </fill>
    </dxf>
    <dxf>
      <fill>
        <patternFill patternType="none">
          <bgColor auto="1"/>
        </patternFill>
      </fill>
    </dxf>
    <dxf>
      <fill>
        <patternFill patternType="none">
          <bgColor auto="1"/>
        </patternFill>
      </fill>
    </dxf>
    <dxf>
      <fill>
        <patternFill patternType="solid">
          <fgColor indexed="64"/>
          <bgColor theme="0" tint="-4.9989318521683403E-2"/>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fill>
        <patternFill patternType="none">
          <bgColor auto="1"/>
        </patternFill>
      </fill>
      <alignment horizontal="right" vertical="center" textRotation="0" wrapText="0" indent="0" relativeIndent="255" justifyLastLine="0" shrinkToFit="0" readingOrder="0"/>
    </dxf>
    <dxf>
      <numFmt numFmtId="166" formatCode="#,##0.00\ &quot;€&quot;"/>
      <fill>
        <patternFill patternType="solid">
          <fgColor indexed="64"/>
          <bgColor theme="5" tint="0.59999389629810485"/>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dxf>
    <dxf>
      <numFmt numFmtId="166" formatCode="#,##0.00\ &quot;€&quot;"/>
      <fill>
        <patternFill patternType="solid">
          <fgColor indexed="64"/>
          <bgColor theme="0" tint="-4.9989318521683403E-2"/>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fill>
        <patternFill patternType="none">
          <bgColor auto="1"/>
        </patternFill>
      </fill>
      <alignment horizontal="right" vertical="center" textRotation="0" wrapText="0" indent="0" relativeIndent="255" justifyLastLine="0" shrinkToFit="0" readingOrder="0"/>
    </dxf>
    <dxf>
      <numFmt numFmtId="166" formatCode="#,##0.00\ &quot;€&quot;"/>
      <fill>
        <patternFill patternType="solid">
          <fgColor indexed="64"/>
          <bgColor theme="5" tint="0.59999389629810485"/>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dxf>
    <dxf>
      <numFmt numFmtId="166" formatCode="#,##0.00\ &quot;€&quot;"/>
      <fill>
        <patternFill patternType="solid">
          <fgColor indexed="64"/>
          <bgColor theme="0" tint="-4.9989318521683403E-2"/>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fill>
        <patternFill patternType="none">
          <bgColor auto="1"/>
        </patternFill>
      </fill>
      <alignment horizontal="right" vertical="center" textRotation="0" wrapText="0" indent="0" relativeIndent="255" justifyLastLine="0" shrinkToFit="0" readingOrder="0"/>
    </dxf>
    <dxf>
      <numFmt numFmtId="166" formatCode="#,##0.00\ &quot;€&quot;"/>
      <fill>
        <patternFill patternType="solid">
          <fgColor indexed="64"/>
          <bgColor theme="5" tint="0.59999389629810485"/>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dxf>
    <dxf>
      <numFmt numFmtId="166" formatCode="#,##0.00\ &quot;€&quot;"/>
      <fill>
        <patternFill patternType="solid">
          <fgColor indexed="64"/>
          <bgColor theme="0" tint="-4.9989318521683403E-2"/>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fill>
        <patternFill patternType="none">
          <bgColor auto="1"/>
        </patternFill>
      </fill>
      <alignment horizontal="right" vertical="center" textRotation="0" wrapText="0" indent="0" relativeIndent="255" justifyLastLine="0" shrinkToFit="0" readingOrder="0"/>
    </dxf>
    <dxf>
      <numFmt numFmtId="166" formatCode="#,##0.00\ &quot;€&quot;"/>
      <fill>
        <patternFill patternType="solid">
          <fgColor indexed="64"/>
          <bgColor theme="5" tint="0.59999389629810485"/>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dxf>
    <dxf>
      <numFmt numFmtId="166" formatCode="#,##0.00\ &quot;€&quot;"/>
      <fill>
        <patternFill patternType="solid">
          <fgColor indexed="64"/>
          <bgColor theme="0" tint="-4.9989318521683403E-2"/>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fill>
        <patternFill patternType="none">
          <bgColor auto="1"/>
        </patternFill>
      </fill>
      <alignment horizontal="right" vertical="center" textRotation="0" wrapText="0" indent="0" relativeIndent="255" justifyLastLine="0" shrinkToFit="0" readingOrder="0"/>
    </dxf>
    <dxf>
      <numFmt numFmtId="166" formatCode="#,##0.00\ &quot;€&quot;"/>
      <fill>
        <patternFill patternType="solid">
          <fgColor indexed="64"/>
          <bgColor theme="5" tint="0.59999389629810485"/>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dxf>
    <dxf>
      <numFmt numFmtId="166" formatCode="#,##0.00\ &quot;€&quot;"/>
      <fill>
        <patternFill patternType="solid">
          <fgColor indexed="64"/>
          <bgColor theme="0" tint="-4.9989318521683403E-2"/>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fill>
        <patternFill patternType="none">
          <bgColor auto="1"/>
        </patternFill>
      </fill>
      <alignment horizontal="right" vertical="center" textRotation="0" wrapText="0" indent="0" relativeIndent="255" justifyLastLine="0" shrinkToFit="0" readingOrder="0"/>
    </dxf>
    <dxf>
      <numFmt numFmtId="166" formatCode="#,##0.00\ &quot;€&quot;"/>
      <fill>
        <patternFill patternType="solid">
          <fgColor indexed="64"/>
          <bgColor theme="5" tint="0.59999389629810485"/>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dxf>
    <dxf>
      <numFmt numFmtId="166" formatCode="#,##0.00\ &quot;€&quot;"/>
      <fill>
        <patternFill patternType="solid">
          <fgColor indexed="64"/>
          <bgColor theme="0" tint="-4.9989318521683403E-2"/>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fill>
        <patternFill patternType="none">
          <bgColor auto="1"/>
        </patternFill>
      </fill>
      <alignment horizontal="right" vertical="center" textRotation="0" wrapText="0" indent="0" relativeIndent="255" justifyLastLine="0" shrinkToFit="0" readingOrder="0"/>
    </dxf>
    <dxf>
      <numFmt numFmtId="166" formatCode="#,##0.00\ &quot;€&quot;"/>
      <fill>
        <patternFill patternType="solid">
          <fgColor indexed="64"/>
          <bgColor theme="5" tint="0.59999389629810485"/>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dxf>
    <dxf>
      <fill>
        <patternFill patternType="solid">
          <fgColor indexed="64"/>
          <bgColor theme="0" tint="-4.9989318521683403E-2"/>
        </patternFill>
      </fill>
      <alignment horizontal="left" vertical="center" textRotation="0" wrapText="0" indent="1" relativeIndent="255" justifyLastLine="0" shrinkToFit="0" readingOrder="0"/>
      <border diagonalUp="0" diagonalDown="0" outline="0">
        <left style="thick">
          <color theme="5"/>
        </left>
        <right/>
        <top/>
        <bottom style="thick">
          <color theme="0"/>
        </bottom>
      </border>
    </dxf>
    <dxf>
      <fill>
        <patternFill patternType="none">
          <bgColor auto="1"/>
        </patternFill>
      </fill>
      <alignment horizontal="left" vertical="center" textRotation="0" wrapText="0" indent="0" relativeIndent="1" justifyLastLine="0" shrinkToFit="0" readingOrder="0"/>
    </dxf>
    <dxf>
      <fill>
        <patternFill patternType="none">
          <bgColor auto="1"/>
        </patternFill>
      </fill>
    </dxf>
    <dxf>
      <fill>
        <patternFill patternType="none">
          <bgColor auto="1"/>
        </patternFill>
      </fill>
    </dxf>
    <dxf>
      <fill>
        <patternFill patternType="none">
          <bgColor auto="1"/>
        </patternFill>
      </fill>
    </dxf>
    <dxf>
      <fill>
        <patternFill patternType="solid">
          <fgColor indexed="64"/>
          <bgColor theme="0" tint="-4.9989318521683403E-2"/>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fill>
        <patternFill patternType="none">
          <bgColor auto="1"/>
        </patternFill>
      </fill>
      <alignment horizontal="right" vertical="center" textRotation="0" wrapText="0" indent="0" relativeIndent="255" justifyLastLine="0" shrinkToFit="0" readingOrder="0"/>
    </dxf>
    <dxf>
      <numFmt numFmtId="166" formatCode="#,##0.00\ &quot;€&quot;"/>
      <fill>
        <patternFill patternType="solid">
          <fgColor indexed="64"/>
          <bgColor theme="5" tint="0.59999389629810485"/>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fill>
        <patternFill patternType="solid">
          <fgColor indexed="64"/>
          <bgColor theme="5" tint="0.79998168889431442"/>
        </patternFill>
      </fill>
    </dxf>
    <dxf>
      <numFmt numFmtId="166" formatCode="#,##0.00\ &quot;€&quot;"/>
      <fill>
        <patternFill patternType="solid">
          <fgColor indexed="64"/>
          <bgColor theme="0" tint="-4.9989318521683403E-2"/>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fill>
        <patternFill patternType="none">
          <bgColor auto="1"/>
        </patternFill>
      </fill>
      <alignment horizontal="right" vertical="center" textRotation="0" wrapText="0" indent="0" relativeIndent="255" justifyLastLine="0" shrinkToFit="0" readingOrder="0"/>
    </dxf>
    <dxf>
      <numFmt numFmtId="166" formatCode="#,##0.00\ &quot;€&quot;"/>
      <fill>
        <patternFill patternType="solid">
          <fgColor indexed="64"/>
          <bgColor theme="5" tint="0.59999389629810485"/>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fill>
        <patternFill patternType="solid">
          <fgColor indexed="64"/>
          <bgColor theme="5" tint="0.79998168889431442"/>
        </patternFill>
      </fill>
    </dxf>
    <dxf>
      <numFmt numFmtId="166" formatCode="#,##0.00\ &quot;€&quot;"/>
      <fill>
        <patternFill patternType="solid">
          <fgColor indexed="64"/>
          <bgColor theme="0" tint="-4.9989318521683403E-2"/>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fill>
        <patternFill patternType="none">
          <bgColor auto="1"/>
        </patternFill>
      </fill>
      <alignment horizontal="right" vertical="center" textRotation="0" wrapText="0" indent="0" relativeIndent="255" justifyLastLine="0" shrinkToFit="0" readingOrder="0"/>
    </dxf>
    <dxf>
      <numFmt numFmtId="166" formatCode="#,##0.00\ &quot;€&quot;"/>
      <fill>
        <patternFill patternType="solid">
          <fgColor indexed="64"/>
          <bgColor theme="5" tint="0.59999389629810485"/>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fill>
        <patternFill patternType="solid">
          <fgColor indexed="64"/>
          <bgColor theme="5" tint="0.79998168889431442"/>
        </patternFill>
      </fill>
    </dxf>
    <dxf>
      <numFmt numFmtId="166" formatCode="#,##0.00\ &quot;€&quot;"/>
      <fill>
        <patternFill patternType="solid">
          <fgColor indexed="64"/>
          <bgColor theme="0" tint="-4.9989318521683403E-2"/>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fill>
        <patternFill patternType="none">
          <bgColor auto="1"/>
        </patternFill>
      </fill>
      <alignment horizontal="right" vertical="center" textRotation="0" wrapText="0" indent="0" relativeIndent="255" justifyLastLine="0" shrinkToFit="0" readingOrder="0"/>
    </dxf>
    <dxf>
      <numFmt numFmtId="166" formatCode="#,##0.00\ &quot;€&quot;"/>
      <fill>
        <patternFill patternType="solid">
          <fgColor indexed="64"/>
          <bgColor theme="5" tint="0.59999389629810485"/>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fill>
        <patternFill patternType="solid">
          <fgColor indexed="64"/>
          <bgColor theme="5" tint="0.79998168889431442"/>
        </patternFill>
      </fill>
    </dxf>
    <dxf>
      <numFmt numFmtId="166" formatCode="#,##0.00\ &quot;€&quot;"/>
      <fill>
        <patternFill patternType="solid">
          <fgColor indexed="64"/>
          <bgColor theme="0" tint="-4.9989318521683403E-2"/>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fill>
        <patternFill patternType="none">
          <bgColor auto="1"/>
        </patternFill>
      </fill>
      <alignment horizontal="right" vertical="center" textRotation="0" wrapText="0" indent="0" relativeIndent="255" justifyLastLine="0" shrinkToFit="0" readingOrder="0"/>
    </dxf>
    <dxf>
      <numFmt numFmtId="166" formatCode="#,##0.00\ &quot;€&quot;"/>
      <fill>
        <patternFill patternType="solid">
          <fgColor indexed="64"/>
          <bgColor theme="5" tint="0.59999389629810485"/>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fill>
        <patternFill patternType="solid">
          <fgColor indexed="64"/>
          <bgColor theme="5" tint="0.79998168889431442"/>
        </patternFill>
      </fill>
    </dxf>
    <dxf>
      <numFmt numFmtId="166" formatCode="#,##0.00\ &quot;€&quot;"/>
      <fill>
        <patternFill patternType="solid">
          <fgColor indexed="64"/>
          <bgColor theme="0" tint="-4.9989318521683403E-2"/>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fill>
        <patternFill patternType="none">
          <bgColor auto="1"/>
        </patternFill>
      </fill>
      <alignment horizontal="right" vertical="center" textRotation="0" wrapText="0" indent="0" relativeIndent="255" justifyLastLine="0" shrinkToFit="0" readingOrder="0"/>
    </dxf>
    <dxf>
      <numFmt numFmtId="166" formatCode="#,##0.00\ &quot;€&quot;"/>
      <fill>
        <patternFill patternType="solid">
          <fgColor indexed="64"/>
          <bgColor theme="5" tint="0.59999389629810485"/>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dxf>
    <dxf>
      <numFmt numFmtId="166" formatCode="#,##0.00\ &quot;€&quot;"/>
      <fill>
        <patternFill patternType="solid">
          <fgColor indexed="64"/>
          <bgColor theme="0" tint="-4.9989318521683403E-2"/>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fill>
        <patternFill patternType="none">
          <bgColor auto="1"/>
        </patternFill>
      </fill>
      <alignment horizontal="right" vertical="center" textRotation="0" wrapText="0" indent="0" relativeIndent="255" justifyLastLine="0" shrinkToFit="0" readingOrder="0"/>
    </dxf>
    <dxf>
      <numFmt numFmtId="166" formatCode="#,##0.00\ &quot;€&quot;"/>
      <fill>
        <patternFill patternType="solid">
          <fgColor indexed="64"/>
          <bgColor theme="5" tint="0.59999389629810485"/>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fill>
        <patternFill patternType="solid">
          <fgColor indexed="64"/>
          <bgColor theme="5" tint="0.79998168889431442"/>
        </patternFill>
      </fill>
    </dxf>
    <dxf>
      <fill>
        <patternFill patternType="solid">
          <fgColor indexed="64"/>
          <bgColor theme="0" tint="-4.9989318521683403E-2"/>
        </patternFill>
      </fill>
      <alignment horizontal="left" vertical="center" textRotation="0" wrapText="0" indent="1" relativeIndent="255" justifyLastLine="0" shrinkToFit="0" readingOrder="0"/>
      <border diagonalUp="0" diagonalDown="0" outline="0">
        <left style="thick">
          <color theme="5"/>
        </left>
        <right/>
        <top/>
        <bottom style="thick">
          <color theme="0"/>
        </bottom>
      </border>
    </dxf>
    <dxf>
      <fill>
        <patternFill patternType="none">
          <bgColor auto="1"/>
        </patternFill>
      </fill>
      <alignment horizontal="left" vertical="center" textRotation="0" wrapText="0" indent="0" relativeIndent="1" justifyLastLine="0" shrinkToFit="0" readingOrder="0"/>
    </dxf>
    <dxf>
      <fill>
        <patternFill patternType="none">
          <bgColor auto="1"/>
        </patternFill>
      </fill>
    </dxf>
    <dxf>
      <fill>
        <patternFill patternType="none">
          <bgColor auto="1"/>
        </patternFill>
      </fill>
    </dxf>
    <dxf>
      <fill>
        <patternFill patternType="none">
          <bgColor auto="1"/>
        </patternFill>
      </fill>
    </dxf>
    <dxf>
      <fill>
        <patternFill patternType="solid">
          <fgColor indexed="64"/>
          <bgColor theme="0" tint="-4.9989318521683403E-2"/>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fill>
        <patternFill patternType="none">
          <bgColor auto="1"/>
        </patternFill>
      </fill>
      <alignment horizontal="right" vertical="center" textRotation="0" wrapText="0" indent="0" relativeIndent="255" justifyLastLine="0" shrinkToFit="0" readingOrder="0"/>
    </dxf>
    <dxf>
      <numFmt numFmtId="166" formatCode="#,##0.00\ &quot;€&quot;"/>
      <fill>
        <patternFill patternType="solid">
          <fgColor indexed="64"/>
          <bgColor theme="4" tint="0.59999389629810485"/>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fill>
        <patternFill patternType="solid">
          <fgColor indexed="64"/>
          <bgColor theme="4" tint="0.79998168889431442"/>
        </patternFill>
      </fill>
    </dxf>
    <dxf>
      <numFmt numFmtId="166" formatCode="#,##0.00\ &quot;€&quot;"/>
      <fill>
        <patternFill patternType="solid">
          <fgColor indexed="64"/>
          <bgColor theme="0" tint="-4.9989318521683403E-2"/>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fill>
        <patternFill patternType="none">
          <bgColor auto="1"/>
        </patternFill>
      </fill>
      <alignment horizontal="right" vertical="center" textRotation="0" wrapText="0" indent="0" relativeIndent="255" justifyLastLine="0" shrinkToFit="0" readingOrder="0"/>
    </dxf>
    <dxf>
      <numFmt numFmtId="166" formatCode="#,##0.00\ &quot;€&quot;"/>
      <fill>
        <patternFill patternType="solid">
          <fgColor indexed="64"/>
          <bgColor theme="4" tint="0.59999389629810485"/>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fill>
        <patternFill patternType="solid">
          <fgColor indexed="64"/>
          <bgColor theme="4" tint="0.79998168889431442"/>
        </patternFill>
      </fill>
    </dxf>
    <dxf>
      <numFmt numFmtId="166" formatCode="#,##0.00\ &quot;€&quot;"/>
      <fill>
        <patternFill patternType="solid">
          <fgColor indexed="64"/>
          <bgColor theme="0" tint="-4.9989318521683403E-2"/>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fill>
        <patternFill patternType="none">
          <bgColor auto="1"/>
        </patternFill>
      </fill>
      <alignment horizontal="right" vertical="center" textRotation="0" wrapText="0" indent="0" relativeIndent="255" justifyLastLine="0" shrinkToFit="0" readingOrder="0"/>
    </dxf>
    <dxf>
      <numFmt numFmtId="166" formatCode="#,##0.00\ &quot;€&quot;"/>
      <fill>
        <patternFill patternType="solid">
          <fgColor indexed="64"/>
          <bgColor theme="4" tint="0.59999389629810485"/>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fill>
        <patternFill patternType="solid">
          <fgColor indexed="64"/>
          <bgColor theme="4" tint="0.79998168889431442"/>
        </patternFill>
      </fill>
    </dxf>
    <dxf>
      <numFmt numFmtId="166" formatCode="#,##0.00\ &quot;€&quot;"/>
      <fill>
        <patternFill patternType="solid">
          <fgColor indexed="64"/>
          <bgColor theme="0" tint="-4.9989318521683403E-2"/>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fill>
        <patternFill patternType="none">
          <bgColor auto="1"/>
        </patternFill>
      </fill>
      <alignment horizontal="right" vertical="center" textRotation="0" wrapText="0" indent="0" relativeIndent="255" justifyLastLine="0" shrinkToFit="0" readingOrder="0"/>
    </dxf>
    <dxf>
      <numFmt numFmtId="166" formatCode="#,##0.00\ &quot;€&quot;"/>
      <fill>
        <patternFill patternType="solid">
          <fgColor indexed="64"/>
          <bgColor theme="4" tint="0.59999389629810485"/>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fill>
        <patternFill patternType="solid">
          <fgColor indexed="64"/>
          <bgColor theme="4" tint="0.79998168889431442"/>
        </patternFill>
      </fill>
    </dxf>
    <dxf>
      <numFmt numFmtId="166" formatCode="#,##0.00\ &quot;€&quot;"/>
      <fill>
        <patternFill patternType="solid">
          <fgColor indexed="64"/>
          <bgColor theme="0" tint="-4.9989318521683403E-2"/>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fill>
        <patternFill patternType="none">
          <bgColor auto="1"/>
        </patternFill>
      </fill>
      <alignment horizontal="right" vertical="center" textRotation="0" wrapText="0" indent="0" relativeIndent="255" justifyLastLine="0" shrinkToFit="0" readingOrder="0"/>
    </dxf>
    <dxf>
      <numFmt numFmtId="166" formatCode="#,##0.00\ &quot;€&quot;"/>
      <fill>
        <patternFill patternType="solid">
          <fgColor indexed="64"/>
          <bgColor theme="4" tint="0.59999389629810485"/>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fill>
        <patternFill patternType="solid">
          <fgColor indexed="64"/>
          <bgColor theme="4" tint="0.79998168889431442"/>
        </patternFill>
      </fill>
    </dxf>
    <dxf>
      <numFmt numFmtId="166" formatCode="#,##0.00\ &quot;€&quot;"/>
      <fill>
        <patternFill patternType="solid">
          <fgColor indexed="64"/>
          <bgColor theme="0" tint="-4.9989318521683403E-2"/>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fill>
        <patternFill patternType="none">
          <bgColor auto="1"/>
        </patternFill>
      </fill>
      <alignment horizontal="right" vertical="center" textRotation="0" wrapText="0" indent="0" relativeIndent="255" justifyLastLine="0" shrinkToFit="0" readingOrder="0"/>
    </dxf>
    <dxf>
      <numFmt numFmtId="166" formatCode="#,##0.00\ &quot;€&quot;"/>
      <fill>
        <patternFill patternType="solid">
          <fgColor indexed="64"/>
          <bgColor theme="4" tint="0.59999389629810485"/>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fill>
        <patternFill patternType="solid">
          <fgColor indexed="64"/>
          <bgColor theme="4" tint="0.79998168889431442"/>
        </patternFill>
      </fill>
    </dxf>
    <dxf>
      <numFmt numFmtId="166" formatCode="#,##0.00\ &quot;€&quot;"/>
      <fill>
        <patternFill patternType="solid">
          <fgColor indexed="64"/>
          <bgColor theme="0" tint="-4.9989318521683403E-2"/>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fill>
        <patternFill patternType="none">
          <bgColor auto="1"/>
        </patternFill>
      </fill>
      <alignment horizontal="right" vertical="center" textRotation="0" wrapText="0" indent="0" relativeIndent="255" justifyLastLine="0" shrinkToFit="0" readingOrder="0"/>
    </dxf>
    <dxf>
      <numFmt numFmtId="166" formatCode="#,##0.00\ &quot;€&quot;"/>
      <fill>
        <patternFill patternType="solid">
          <fgColor indexed="64"/>
          <bgColor theme="4" tint="0.59999389629810485"/>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fill>
        <patternFill patternType="solid">
          <fgColor indexed="64"/>
          <bgColor theme="4" tint="0.79998168889431442"/>
        </patternFill>
      </fill>
    </dxf>
    <dxf>
      <fill>
        <patternFill patternType="solid">
          <fgColor indexed="64"/>
          <bgColor theme="0" tint="-4.9989318521683403E-2"/>
        </patternFill>
      </fill>
      <alignment horizontal="left" vertical="center" textRotation="0" wrapText="0" indent="1" relativeIndent="255" justifyLastLine="0" shrinkToFit="0" readingOrder="0"/>
      <border diagonalUp="0" diagonalDown="0" outline="0">
        <left style="thick">
          <color theme="4"/>
        </left>
        <right/>
        <top/>
        <bottom style="thick">
          <color theme="0"/>
        </bottom>
      </border>
    </dxf>
    <dxf>
      <fill>
        <patternFill patternType="none">
          <bgColor auto="1"/>
        </patternFill>
      </fill>
      <alignment horizontal="left" vertical="center" textRotation="0" wrapText="0" indent="0" relativeIndent="1" justifyLastLine="0" shrinkToFit="0" readingOrder="0"/>
    </dxf>
    <dxf>
      <fill>
        <patternFill patternType="none">
          <bgColor auto="1"/>
        </patternFill>
      </fill>
    </dxf>
    <dxf>
      <fill>
        <patternFill patternType="none">
          <bgColor auto="1"/>
        </patternFill>
      </fill>
    </dxf>
    <dxf>
      <fill>
        <patternFill patternType="none">
          <bgColor auto="1"/>
        </patternFill>
      </fill>
    </dxf>
    <dxf>
      <fill>
        <patternFill patternType="solid">
          <fgColor indexed="64"/>
          <bgColor theme="0" tint="-4.9989318521683403E-2"/>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dxf>
    <dxf>
      <numFmt numFmtId="166" formatCode="#,##0.00\ &quot;€&quot;"/>
      <fill>
        <patternFill patternType="solid">
          <fgColor indexed="64"/>
          <bgColor theme="4" tint="0.59999389629810485"/>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dxf>
    <dxf>
      <numFmt numFmtId="166" formatCode="#,##0.00\ &quot;€&quot;"/>
      <fill>
        <patternFill patternType="solid">
          <fgColor indexed="64"/>
          <bgColor theme="0" tint="-4.9989318521683403E-2"/>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dxf>
    <dxf>
      <numFmt numFmtId="166" formatCode="#,##0.00\ &quot;€&quot;"/>
      <fill>
        <patternFill patternType="solid">
          <fgColor indexed="64"/>
          <bgColor theme="4" tint="0.59999389629810485"/>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dxf>
    <dxf>
      <numFmt numFmtId="166" formatCode="#,##0.00\ &quot;€&quot;"/>
      <fill>
        <patternFill patternType="solid">
          <fgColor indexed="64"/>
          <bgColor theme="0" tint="-4.9989318521683403E-2"/>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dxf>
    <dxf>
      <numFmt numFmtId="166" formatCode="#,##0.00\ &quot;€&quot;"/>
      <fill>
        <patternFill patternType="solid">
          <fgColor indexed="64"/>
          <bgColor theme="4" tint="0.59999389629810485"/>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dxf>
    <dxf>
      <numFmt numFmtId="166" formatCode="#,##0.00\ &quot;€&quot;"/>
      <fill>
        <patternFill patternType="solid">
          <fgColor indexed="64"/>
          <bgColor theme="0" tint="-4.9989318521683403E-2"/>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dxf>
    <dxf>
      <numFmt numFmtId="166" formatCode="#,##0.00\ &quot;€&quot;"/>
      <fill>
        <patternFill patternType="solid">
          <fgColor indexed="64"/>
          <bgColor theme="4" tint="0.59999389629810485"/>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dxf>
    <dxf>
      <numFmt numFmtId="166" formatCode="#,##0.00\ &quot;€&quot;"/>
      <fill>
        <patternFill patternType="solid">
          <fgColor indexed="64"/>
          <bgColor theme="0" tint="-4.9989318521683403E-2"/>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dxf>
    <dxf>
      <numFmt numFmtId="166" formatCode="#,##0.00\ &quot;€&quot;"/>
      <fill>
        <patternFill patternType="solid">
          <fgColor indexed="64"/>
          <bgColor theme="4" tint="0.59999389629810485"/>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dxf>
    <dxf>
      <numFmt numFmtId="166" formatCode="#,##0.00\ &quot;€&quot;"/>
      <fill>
        <patternFill patternType="solid">
          <fgColor indexed="64"/>
          <bgColor theme="0" tint="-4.9989318521683403E-2"/>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dxf>
    <dxf>
      <numFmt numFmtId="166" formatCode="#,##0.00\ &quot;€&quot;"/>
      <fill>
        <patternFill patternType="solid">
          <fgColor indexed="64"/>
          <bgColor theme="4" tint="0.59999389629810485"/>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dxf>
    <dxf>
      <numFmt numFmtId="166" formatCode="#,##0.00\ &quot;€&quot;"/>
      <fill>
        <patternFill patternType="solid">
          <fgColor indexed="64"/>
          <bgColor theme="0" tint="-4.9989318521683403E-2"/>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dxf>
    <dxf>
      <numFmt numFmtId="166" formatCode="#,##0.00\ &quot;€&quot;"/>
      <fill>
        <patternFill patternType="solid">
          <fgColor indexed="64"/>
          <bgColor theme="4" tint="0.59999389629810485"/>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dxf>
    <dxf>
      <fill>
        <patternFill patternType="solid">
          <fgColor indexed="64"/>
          <bgColor theme="0" tint="-4.9989318521683403E-2"/>
        </patternFill>
      </fill>
      <alignment horizontal="left" vertical="center" textRotation="0" wrapText="0" indent="1" relativeIndent="255" justifyLastLine="0" shrinkToFit="0" readingOrder="0"/>
      <border diagonalUp="0" diagonalDown="0" outline="0">
        <left style="thick">
          <color theme="4"/>
        </left>
        <right/>
        <top/>
        <bottom style="thick">
          <color theme="0"/>
        </bottom>
      </border>
    </dxf>
    <dxf>
      <fill>
        <patternFill patternType="none">
          <bgColor auto="1"/>
        </patternFill>
      </fill>
    </dxf>
    <dxf>
      <fill>
        <patternFill patternType="none">
          <bgColor auto="1"/>
        </patternFill>
      </fill>
    </dxf>
    <dxf>
      <fill>
        <patternFill patternType="none">
          <bgColor auto="1"/>
        </patternFill>
      </fill>
    </dxf>
    <dxf>
      <fill>
        <patternFill patternType="solid">
          <fgColor indexed="64"/>
          <bgColor theme="0" tint="-4.9989318521683403E-2"/>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dxf>
    <dxf>
      <numFmt numFmtId="166" formatCode="#,##0.00\ &quot;€&quot;"/>
      <fill>
        <patternFill patternType="solid">
          <fgColor indexed="64"/>
          <bgColor theme="5" tint="0.59999389629810485"/>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dxf>
    <dxf>
      <numFmt numFmtId="166" formatCode="#,##0.00\ &quot;€&quot;"/>
      <fill>
        <patternFill patternType="solid">
          <fgColor indexed="64"/>
          <bgColor theme="0" tint="-4.9989318521683403E-2"/>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dxf>
    <dxf>
      <numFmt numFmtId="166" formatCode="#,##0.00\ &quot;€&quot;"/>
      <fill>
        <patternFill patternType="solid">
          <fgColor indexed="64"/>
          <bgColor theme="5" tint="0.59999389629810485"/>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dxf>
    <dxf>
      <numFmt numFmtId="166" formatCode="#,##0.00\ &quot;€&quot;"/>
      <fill>
        <patternFill patternType="solid">
          <fgColor indexed="64"/>
          <bgColor theme="0" tint="-4.9989318521683403E-2"/>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dxf>
    <dxf>
      <numFmt numFmtId="166" formatCode="#,##0.00\ &quot;€&quot;"/>
      <fill>
        <patternFill patternType="solid">
          <fgColor indexed="64"/>
          <bgColor theme="5" tint="0.59999389629810485"/>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dxf>
    <dxf>
      <numFmt numFmtId="166" formatCode="#,##0.00\ &quot;€&quot;"/>
      <fill>
        <patternFill patternType="solid">
          <fgColor indexed="64"/>
          <bgColor theme="0" tint="-4.9989318521683403E-2"/>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dxf>
    <dxf>
      <numFmt numFmtId="166" formatCode="#,##0.00\ &quot;€&quot;"/>
      <fill>
        <patternFill patternType="solid">
          <fgColor indexed="64"/>
          <bgColor theme="5" tint="0.59999389629810485"/>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dxf>
    <dxf>
      <numFmt numFmtId="166" formatCode="#,##0.00\ &quot;€&quot;"/>
      <fill>
        <patternFill patternType="solid">
          <fgColor indexed="64"/>
          <bgColor theme="0" tint="-4.9989318521683403E-2"/>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dxf>
    <dxf>
      <numFmt numFmtId="166" formatCode="#,##0.00\ &quot;€&quot;"/>
      <fill>
        <patternFill patternType="solid">
          <fgColor indexed="64"/>
          <bgColor theme="5" tint="0.59999389629810485"/>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dxf>
    <dxf>
      <numFmt numFmtId="166" formatCode="#,##0.00\ &quot;€&quot;"/>
      <fill>
        <patternFill patternType="solid">
          <fgColor indexed="64"/>
          <bgColor theme="0" tint="-4.9989318521683403E-2"/>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dxf>
    <dxf>
      <numFmt numFmtId="166" formatCode="#,##0.00\ &quot;€&quot;"/>
      <fill>
        <patternFill patternType="solid">
          <fgColor indexed="64"/>
          <bgColor theme="5" tint="0.59999389629810485"/>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dxf>
    <dxf>
      <numFmt numFmtId="166" formatCode="#,##0.00\ &quot;€&quot;"/>
      <fill>
        <patternFill patternType="solid">
          <fgColor indexed="64"/>
          <bgColor theme="0" tint="-4.9989318521683403E-2"/>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dxf>
    <dxf>
      <numFmt numFmtId="166" formatCode="#,##0.00\ &quot;€&quot;"/>
      <fill>
        <patternFill patternType="solid">
          <fgColor indexed="64"/>
          <bgColor theme="5" tint="0.59999389629810485"/>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dxf>
    <dxf>
      <fill>
        <patternFill patternType="solid">
          <fgColor indexed="64"/>
          <bgColor theme="0" tint="-4.9989318521683403E-2"/>
        </patternFill>
      </fill>
      <alignment horizontal="left" vertical="center" textRotation="0" wrapText="0" indent="1" relativeIndent="255" justifyLastLine="0" shrinkToFit="0" readingOrder="0"/>
      <border diagonalUp="0" diagonalDown="0" outline="0">
        <left style="thick">
          <color theme="5"/>
        </left>
        <right/>
        <top/>
        <bottom style="thick">
          <color theme="0"/>
        </bottom>
      </border>
    </dxf>
    <dxf>
      <fill>
        <patternFill patternType="none">
          <bgColor auto="1"/>
        </patternFill>
      </fill>
    </dxf>
    <dxf>
      <fill>
        <patternFill patternType="none">
          <bgColor auto="1"/>
        </patternFill>
      </fill>
    </dxf>
    <dxf>
      <fill>
        <patternFill patternType="none">
          <bgColor auto="1"/>
        </patternFill>
      </fill>
    </dxf>
    <dxf>
      <fill>
        <patternFill patternType="solid">
          <fgColor indexed="64"/>
          <bgColor theme="0" tint="-4.9989318521683403E-2"/>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dxf>
    <dxf>
      <numFmt numFmtId="166" formatCode="#,##0.00\ &quot;€&quot;"/>
      <fill>
        <patternFill patternType="solid">
          <fgColor indexed="64"/>
          <bgColor theme="5" tint="0.59999389629810485"/>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dxf>
    <dxf>
      <numFmt numFmtId="166" formatCode="#,##0.00\ &quot;€&quot;"/>
      <fill>
        <patternFill patternType="solid">
          <fgColor indexed="64"/>
          <bgColor theme="0" tint="-4.9989318521683403E-2"/>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dxf>
    <dxf>
      <numFmt numFmtId="166" formatCode="#,##0.00\ &quot;€&quot;"/>
      <fill>
        <patternFill patternType="solid">
          <fgColor indexed="64"/>
          <bgColor theme="5" tint="0.59999389629810485"/>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dxf>
    <dxf>
      <numFmt numFmtId="166" formatCode="#,##0.00\ &quot;€&quot;"/>
      <fill>
        <patternFill patternType="solid">
          <fgColor indexed="64"/>
          <bgColor theme="0" tint="-4.9989318521683403E-2"/>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dxf>
    <dxf>
      <numFmt numFmtId="166" formatCode="#,##0.00\ &quot;€&quot;"/>
      <fill>
        <patternFill patternType="solid">
          <fgColor indexed="64"/>
          <bgColor theme="5" tint="0.59999389629810485"/>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dxf>
    <dxf>
      <numFmt numFmtId="166" formatCode="#,##0.00\ &quot;€&quot;"/>
      <fill>
        <patternFill patternType="solid">
          <fgColor indexed="64"/>
          <bgColor theme="0" tint="-4.9989318521683403E-2"/>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dxf>
    <dxf>
      <numFmt numFmtId="166" formatCode="#,##0.00\ &quot;€&quot;"/>
      <fill>
        <patternFill patternType="solid">
          <fgColor indexed="64"/>
          <bgColor theme="5" tint="0.59999389629810485"/>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dxf>
    <dxf>
      <numFmt numFmtId="166" formatCode="#,##0.00\ &quot;€&quot;"/>
      <fill>
        <patternFill patternType="solid">
          <fgColor indexed="64"/>
          <bgColor theme="0" tint="-4.9989318521683403E-2"/>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dxf>
    <dxf>
      <numFmt numFmtId="166" formatCode="#,##0.00\ &quot;€&quot;"/>
      <fill>
        <patternFill patternType="solid">
          <fgColor indexed="64"/>
          <bgColor theme="5" tint="0.59999389629810485"/>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dxf>
    <dxf>
      <numFmt numFmtId="166" formatCode="#,##0.00\ &quot;€&quot;"/>
      <fill>
        <patternFill patternType="solid">
          <fgColor indexed="64"/>
          <bgColor theme="0" tint="-4.9989318521683403E-2"/>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dxf>
    <dxf>
      <numFmt numFmtId="166" formatCode="#,##0.00\ &quot;€&quot;"/>
      <fill>
        <patternFill patternType="solid">
          <fgColor indexed="64"/>
          <bgColor theme="5" tint="0.59999389629810485"/>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dxf>
    <dxf>
      <numFmt numFmtId="166" formatCode="#,##0.00\ &quot;€&quot;"/>
      <fill>
        <patternFill patternType="solid">
          <fgColor indexed="64"/>
          <bgColor theme="0" tint="-4.9989318521683403E-2"/>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dxf>
    <dxf>
      <numFmt numFmtId="166" formatCode="#,##0.00\ &quot;€&quot;"/>
      <fill>
        <patternFill patternType="solid">
          <fgColor indexed="64"/>
          <bgColor theme="5" tint="0.59999389629810485"/>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dxf>
    <dxf>
      <fill>
        <patternFill patternType="solid">
          <fgColor indexed="64"/>
          <bgColor theme="0" tint="-4.9989318521683403E-2"/>
        </patternFill>
      </fill>
      <alignment horizontal="left" vertical="center" textRotation="0" wrapText="0" indent="1" relativeIndent="255" justifyLastLine="0" shrinkToFit="0" readingOrder="0"/>
      <border diagonalUp="0" diagonalDown="0" outline="0">
        <left style="thick">
          <color theme="5"/>
        </left>
        <right/>
        <top/>
        <bottom style="thick">
          <color theme="0"/>
        </bottom>
      </border>
    </dxf>
    <dxf>
      <fill>
        <patternFill patternType="none">
          <bgColor auto="1"/>
        </patternFill>
      </fill>
    </dxf>
    <dxf>
      <fill>
        <patternFill patternType="none">
          <bgColor auto="1"/>
        </patternFill>
      </fill>
    </dxf>
    <dxf>
      <fill>
        <patternFill patternType="none">
          <bgColor auto="1"/>
        </patternFill>
      </fill>
    </dxf>
    <dxf>
      <fill>
        <patternFill patternType="solid">
          <fgColor indexed="64"/>
          <bgColor theme="0" tint="-4.9989318521683403E-2"/>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dxf>
    <dxf>
      <numFmt numFmtId="166" formatCode="#,##0.00\ &quot;€&quot;"/>
      <fill>
        <patternFill patternType="solid">
          <fgColor indexed="64"/>
          <bgColor theme="4" tint="0.59999389629810485"/>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fill>
        <patternFill patternType="solid">
          <fgColor indexed="64"/>
          <bgColor theme="4" tint="0.79998168889431442"/>
        </patternFill>
      </fill>
    </dxf>
    <dxf>
      <numFmt numFmtId="166" formatCode="#,##0.00\ &quot;€&quot;"/>
      <fill>
        <patternFill patternType="solid">
          <fgColor indexed="64"/>
          <bgColor theme="0" tint="-4.9989318521683403E-2"/>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dxf>
    <dxf>
      <numFmt numFmtId="166" formatCode="#,##0.00\ &quot;€&quot;"/>
      <fill>
        <patternFill patternType="solid">
          <fgColor indexed="64"/>
          <bgColor theme="4" tint="0.59999389629810485"/>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fill>
        <patternFill patternType="solid">
          <fgColor indexed="64"/>
          <bgColor theme="4" tint="0.79998168889431442"/>
        </patternFill>
      </fill>
    </dxf>
    <dxf>
      <numFmt numFmtId="166" formatCode="#,##0.00\ &quot;€&quot;"/>
      <fill>
        <patternFill patternType="solid">
          <fgColor indexed="64"/>
          <bgColor theme="0" tint="-4.9989318521683403E-2"/>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dxf>
    <dxf>
      <numFmt numFmtId="166" formatCode="#,##0.00\ &quot;€&quot;"/>
      <fill>
        <patternFill patternType="solid">
          <fgColor indexed="64"/>
          <bgColor theme="4" tint="0.59999389629810485"/>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fill>
        <patternFill patternType="solid">
          <fgColor indexed="64"/>
          <bgColor theme="4" tint="0.79998168889431442"/>
        </patternFill>
      </fill>
    </dxf>
    <dxf>
      <numFmt numFmtId="166" formatCode="#,##0.00\ &quot;€&quot;"/>
      <fill>
        <patternFill patternType="solid">
          <fgColor indexed="64"/>
          <bgColor theme="0" tint="-4.9989318521683403E-2"/>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dxf>
    <dxf>
      <numFmt numFmtId="166" formatCode="#,##0.00\ &quot;€&quot;"/>
      <fill>
        <patternFill patternType="solid">
          <fgColor indexed="64"/>
          <bgColor theme="4" tint="0.59999389629810485"/>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fill>
        <patternFill patternType="solid">
          <fgColor indexed="64"/>
          <bgColor theme="4" tint="0.79998168889431442"/>
        </patternFill>
      </fill>
    </dxf>
    <dxf>
      <numFmt numFmtId="166" formatCode="#,##0.00\ &quot;€&quot;"/>
      <fill>
        <patternFill patternType="solid">
          <fgColor indexed="64"/>
          <bgColor theme="0" tint="-4.9989318521683403E-2"/>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dxf>
    <dxf>
      <numFmt numFmtId="166" formatCode="#,##0.00\ &quot;€&quot;"/>
      <fill>
        <patternFill patternType="solid">
          <fgColor indexed="64"/>
          <bgColor theme="4" tint="0.59999389629810485"/>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fill>
        <patternFill patternType="solid">
          <fgColor indexed="64"/>
          <bgColor theme="4" tint="0.79998168889431442"/>
        </patternFill>
      </fill>
    </dxf>
    <dxf>
      <numFmt numFmtId="166" formatCode="#,##0.00\ &quot;€&quot;"/>
      <fill>
        <patternFill patternType="solid">
          <fgColor indexed="64"/>
          <bgColor theme="0" tint="-4.9989318521683403E-2"/>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dxf>
    <dxf>
      <numFmt numFmtId="166" formatCode="#,##0.00\ &quot;€&quot;"/>
      <fill>
        <patternFill patternType="solid">
          <fgColor indexed="64"/>
          <bgColor theme="4" tint="0.59999389629810485"/>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fill>
        <patternFill patternType="solid">
          <fgColor indexed="64"/>
          <bgColor theme="4" tint="0.79998168889431442"/>
        </patternFill>
      </fill>
    </dxf>
    <dxf>
      <numFmt numFmtId="166" formatCode="#,##0.00\ &quot;€&quot;"/>
      <fill>
        <patternFill patternType="solid">
          <fgColor indexed="64"/>
          <bgColor theme="0" tint="-4.9989318521683403E-2"/>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dxf>
    <dxf>
      <numFmt numFmtId="166" formatCode="#,##0.00\ &quot;€&quot;"/>
      <fill>
        <patternFill patternType="solid">
          <fgColor indexed="64"/>
          <bgColor theme="4" tint="0.59999389629810485"/>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fill>
        <patternFill patternType="solid">
          <fgColor indexed="64"/>
          <bgColor theme="4" tint="0.79998168889431442"/>
        </patternFill>
      </fill>
    </dxf>
    <dxf>
      <fill>
        <patternFill patternType="solid">
          <fgColor indexed="64"/>
          <bgColor theme="0" tint="-4.9989318521683403E-2"/>
        </patternFill>
      </fill>
      <alignment horizontal="left" vertical="center" textRotation="0" wrapText="0" indent="1" relativeIndent="255" justifyLastLine="0" shrinkToFit="0" readingOrder="0"/>
      <border diagonalUp="0" diagonalDown="0" outline="0">
        <left style="thick">
          <color theme="4"/>
        </left>
        <right/>
        <top/>
        <bottom style="thick">
          <color theme="0"/>
        </bottom>
      </border>
    </dxf>
    <dxf>
      <fill>
        <patternFill patternType="none">
          <bgColor auto="1"/>
        </patternFill>
      </fill>
    </dxf>
    <dxf>
      <fill>
        <patternFill patternType="none">
          <bgColor auto="1"/>
        </patternFill>
      </fill>
    </dxf>
    <dxf>
      <fill>
        <patternFill patternType="none">
          <bgColor auto="1"/>
        </patternFill>
      </fill>
    </dxf>
    <dxf>
      <fill>
        <patternFill patternType="solid">
          <fgColor indexed="64"/>
          <bgColor theme="0" tint="-4.9989318521683403E-2"/>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dxf>
    <dxf>
      <numFmt numFmtId="166" formatCode="#,##0.00\ &quot;€&quot;"/>
      <fill>
        <patternFill patternType="solid">
          <fgColor indexed="64"/>
          <bgColor theme="4" tint="0.59999389629810485"/>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fill>
        <patternFill patternType="solid">
          <fgColor indexed="64"/>
          <bgColor theme="4" tint="0.79998168889431442"/>
        </patternFill>
      </fill>
    </dxf>
    <dxf>
      <numFmt numFmtId="166" formatCode="#,##0.00\ &quot;€&quot;"/>
      <fill>
        <patternFill patternType="solid">
          <fgColor indexed="64"/>
          <bgColor theme="0" tint="-4.9989318521683403E-2"/>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dxf>
    <dxf>
      <numFmt numFmtId="166" formatCode="#,##0.00\ &quot;€&quot;"/>
      <fill>
        <patternFill patternType="solid">
          <fgColor indexed="64"/>
          <bgColor theme="4" tint="0.59999389629810485"/>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fill>
        <patternFill patternType="solid">
          <fgColor indexed="64"/>
          <bgColor theme="4" tint="0.79998168889431442"/>
        </patternFill>
      </fill>
    </dxf>
    <dxf>
      <numFmt numFmtId="166" formatCode="#,##0.00\ &quot;€&quot;"/>
      <fill>
        <patternFill patternType="solid">
          <fgColor indexed="64"/>
          <bgColor theme="0" tint="-4.9989318521683403E-2"/>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dxf>
    <dxf>
      <numFmt numFmtId="166" formatCode="#,##0.00\ &quot;€&quot;"/>
      <fill>
        <patternFill patternType="solid">
          <fgColor indexed="64"/>
          <bgColor theme="4" tint="0.59999389629810485"/>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fill>
        <patternFill patternType="solid">
          <fgColor indexed="64"/>
          <bgColor theme="4" tint="0.79998168889431442"/>
        </patternFill>
      </fill>
    </dxf>
    <dxf>
      <numFmt numFmtId="166" formatCode="#,##0.00\ &quot;€&quot;"/>
      <fill>
        <patternFill patternType="solid">
          <fgColor indexed="64"/>
          <bgColor theme="0" tint="-4.9989318521683403E-2"/>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dxf>
    <dxf>
      <numFmt numFmtId="166" formatCode="#,##0.00\ &quot;€&quot;"/>
      <fill>
        <patternFill patternType="solid">
          <fgColor indexed="64"/>
          <bgColor theme="4" tint="0.59999389629810485"/>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fill>
        <patternFill patternType="solid">
          <fgColor indexed="64"/>
          <bgColor theme="4" tint="0.79998168889431442"/>
        </patternFill>
      </fill>
    </dxf>
    <dxf>
      <numFmt numFmtId="166" formatCode="#,##0.00\ &quot;€&quot;"/>
      <fill>
        <patternFill patternType="solid">
          <fgColor indexed="64"/>
          <bgColor theme="0" tint="-4.9989318521683403E-2"/>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dxf>
    <dxf>
      <numFmt numFmtId="166" formatCode="#,##0.00\ &quot;€&quot;"/>
      <fill>
        <patternFill patternType="solid">
          <fgColor indexed="64"/>
          <bgColor theme="4" tint="0.59999389629810485"/>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fill>
        <patternFill patternType="solid">
          <fgColor indexed="64"/>
          <bgColor theme="4" tint="0.79998168889431442"/>
        </patternFill>
      </fill>
    </dxf>
    <dxf>
      <numFmt numFmtId="166" formatCode="#,##0.00\ &quot;€&quot;"/>
      <fill>
        <patternFill patternType="solid">
          <fgColor indexed="64"/>
          <bgColor theme="0" tint="-4.9989318521683403E-2"/>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dxf>
    <dxf>
      <numFmt numFmtId="166" formatCode="#,##0.00\ &quot;€&quot;"/>
      <fill>
        <patternFill patternType="solid">
          <fgColor indexed="64"/>
          <bgColor theme="4" tint="0.59999389629810485"/>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fill>
        <patternFill patternType="solid">
          <fgColor indexed="64"/>
          <bgColor theme="4" tint="0.79998168889431442"/>
        </patternFill>
      </fill>
    </dxf>
    <dxf>
      <numFmt numFmtId="166" formatCode="#,##0.00\ &quot;€&quot;"/>
      <fill>
        <patternFill patternType="solid">
          <fgColor indexed="64"/>
          <bgColor theme="0" tint="-4.9989318521683403E-2"/>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dxf>
    <dxf>
      <numFmt numFmtId="166" formatCode="#,##0.00\ &quot;€&quot;"/>
      <fill>
        <patternFill patternType="solid">
          <fgColor indexed="64"/>
          <bgColor theme="4" tint="0.59999389629810485"/>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fill>
        <patternFill patternType="solid">
          <fgColor indexed="64"/>
          <bgColor theme="4" tint="0.79998168889431442"/>
        </patternFill>
      </fill>
    </dxf>
    <dxf>
      <fill>
        <patternFill patternType="solid">
          <fgColor indexed="64"/>
          <bgColor theme="0" tint="-4.9989318521683403E-2"/>
        </patternFill>
      </fill>
      <alignment horizontal="left" vertical="center" textRotation="0" wrapText="0" indent="1" relativeIndent="255" justifyLastLine="0" shrinkToFit="0" readingOrder="0"/>
      <border diagonalUp="0" diagonalDown="0" outline="0">
        <left style="thick">
          <color theme="4"/>
        </left>
        <right/>
        <top/>
        <bottom style="thick">
          <color theme="0"/>
        </bottom>
      </border>
    </dxf>
    <dxf>
      <fill>
        <patternFill patternType="none">
          <bgColor auto="1"/>
        </patternFill>
      </fill>
    </dxf>
    <dxf>
      <fill>
        <patternFill patternType="none">
          <fgColor indexed="64"/>
          <bgColor theme="0"/>
        </patternFill>
      </fill>
    </dxf>
    <dxf>
      <fill>
        <patternFill patternType="none">
          <bgColor auto="1"/>
        </patternFill>
      </fill>
    </dxf>
    <dxf>
      <font>
        <b val="0"/>
        <i val="0"/>
        <strike val="0"/>
        <condense val="0"/>
        <extend val="0"/>
        <outline val="0"/>
        <shadow val="0"/>
        <u val="none"/>
        <vertAlign val="baseline"/>
        <sz val="10"/>
        <color theme="5" tint="-0.499984740745262"/>
        <name val="Calibri"/>
        <scheme val="minor"/>
      </font>
      <fill>
        <patternFill patternType="solid">
          <fgColor indexed="64"/>
          <bgColor theme="0" tint="-4.9989318521683403E-2"/>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dxf>
    <dxf>
      <font>
        <b val="0"/>
        <i val="0"/>
        <strike val="0"/>
        <condense val="0"/>
        <extend val="0"/>
        <outline val="0"/>
        <shadow val="0"/>
        <u val="none"/>
        <vertAlign val="baseline"/>
        <sz val="10"/>
        <color theme="5" tint="-0.499984740745262"/>
        <name val="Calibri"/>
        <scheme val="minor"/>
      </font>
      <numFmt numFmtId="166" formatCode="#,##0.00\ &quot;€&quot;"/>
      <fill>
        <patternFill patternType="solid">
          <fgColor indexed="64"/>
          <bgColor theme="0" tint="-4.9989318521683403E-2"/>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dxf>
    <dxf>
      <font>
        <b val="0"/>
        <i val="0"/>
        <strike val="0"/>
        <condense val="0"/>
        <extend val="0"/>
        <outline val="0"/>
        <shadow val="0"/>
        <u val="none"/>
        <vertAlign val="baseline"/>
        <sz val="10"/>
        <color theme="5" tint="-0.499984740745262"/>
        <name val="Calibri"/>
        <scheme val="minor"/>
      </font>
      <numFmt numFmtId="166" formatCode="#,##0.00\ &quot;€&quot;"/>
      <fill>
        <patternFill patternType="solid">
          <fgColor indexed="64"/>
          <bgColor theme="0" tint="-4.9989318521683403E-2"/>
        </patternFill>
      </fill>
      <alignment horizontal="right" vertical="center" textRotation="0" wrapText="0" indent="0" relativeIndent="255" justifyLastLine="0" shrinkToFit="0" readingOrder="0"/>
      <border diagonalUp="0" diagonalDown="0" outline="0">
        <left/>
        <right/>
        <top/>
        <bottom style="thick">
          <color theme="0"/>
        </bottom>
      </border>
    </dxf>
    <dxf>
      <font>
        <strike val="0"/>
        <outline val="0"/>
        <shadow val="0"/>
        <u val="none"/>
        <vertAlign val="baseline"/>
        <sz val="10"/>
        <color theme="5" tint="-0.499984740745262"/>
        <name val="Calibri"/>
        <scheme val="minor"/>
      </font>
      <numFmt numFmtId="166" formatCode="#,##0.00\ &quot;€&quot;"/>
    </dxf>
    <dxf>
      <font>
        <b val="0"/>
        <i val="0"/>
        <strike val="0"/>
        <condense val="0"/>
        <extend val="0"/>
        <outline val="0"/>
        <shadow val="0"/>
        <u val="none"/>
        <vertAlign val="baseline"/>
        <sz val="10"/>
        <color theme="5" tint="-0.499984740745262"/>
        <name val="Calibri"/>
        <scheme val="minor"/>
      </font>
      <numFmt numFmtId="166" formatCode="#,##0.00\ &quot;€&quot;"/>
      <fill>
        <patternFill patternType="solid">
          <fgColor indexed="64"/>
          <bgColor theme="0" tint="-4.9989318521683403E-2"/>
        </patternFill>
      </fill>
      <alignment horizontal="right" vertical="center" textRotation="0" wrapText="0" indent="0" relativeIndent="255" justifyLastLine="0" shrinkToFit="0" readingOrder="0"/>
      <border diagonalUp="0" diagonalDown="0" outline="0">
        <left/>
        <right/>
        <top/>
        <bottom style="thick">
          <color theme="0"/>
        </bottom>
      </border>
    </dxf>
    <dxf>
      <font>
        <strike val="0"/>
        <outline val="0"/>
        <shadow val="0"/>
        <u val="none"/>
        <vertAlign val="baseline"/>
        <sz val="10"/>
        <color theme="5" tint="-0.499984740745262"/>
        <name val="Calibri"/>
        <scheme val="minor"/>
      </font>
      <numFmt numFmtId="166" formatCode="#,##0.00\ &quot;€&quot;"/>
    </dxf>
    <dxf>
      <font>
        <b val="0"/>
        <i val="0"/>
        <strike val="0"/>
        <condense val="0"/>
        <extend val="0"/>
        <outline val="0"/>
        <shadow val="0"/>
        <u val="none"/>
        <vertAlign val="baseline"/>
        <sz val="10"/>
        <color theme="5" tint="-0.499984740745262"/>
        <name val="Calibri"/>
        <scheme val="minor"/>
      </font>
      <numFmt numFmtId="166" formatCode="#,##0.00\ &quot;€&quot;"/>
      <fill>
        <patternFill patternType="solid">
          <fgColor indexed="64"/>
          <bgColor theme="0" tint="-4.9989318521683403E-2"/>
        </patternFill>
      </fill>
      <alignment horizontal="right" vertical="center" textRotation="0" wrapText="0" indent="0" relativeIndent="255" justifyLastLine="0" shrinkToFit="0" readingOrder="0"/>
      <border diagonalUp="0" diagonalDown="0" outline="0">
        <left/>
        <right/>
        <top/>
        <bottom style="thick">
          <color theme="0"/>
        </bottom>
      </border>
    </dxf>
    <dxf>
      <font>
        <strike val="0"/>
        <outline val="0"/>
        <shadow val="0"/>
        <u val="none"/>
        <vertAlign val="baseline"/>
        <sz val="10"/>
        <color theme="5" tint="-0.499984740745262"/>
        <name val="Calibri"/>
        <scheme val="minor"/>
      </font>
      <numFmt numFmtId="166" formatCode="#,##0.00\ &quot;€&quot;"/>
    </dxf>
    <dxf>
      <font>
        <b val="0"/>
        <i val="0"/>
        <strike val="0"/>
        <condense val="0"/>
        <extend val="0"/>
        <outline val="0"/>
        <shadow val="0"/>
        <u val="none"/>
        <vertAlign val="baseline"/>
        <sz val="10"/>
        <color theme="5" tint="-0.499984740745262"/>
        <name val="Calibri"/>
        <scheme val="minor"/>
      </font>
      <numFmt numFmtId="166" formatCode="#,##0.00\ &quot;€&quot;"/>
      <fill>
        <patternFill patternType="solid">
          <fgColor indexed="64"/>
          <bgColor theme="0" tint="-4.9989318521683403E-2"/>
        </patternFill>
      </fill>
      <alignment horizontal="right" vertical="center" textRotation="0" wrapText="0" indent="0" relativeIndent="255" justifyLastLine="0" shrinkToFit="0" readingOrder="0"/>
      <border diagonalUp="0" diagonalDown="0" outline="0">
        <left/>
        <right/>
        <top/>
        <bottom style="thick">
          <color theme="0"/>
        </bottom>
      </border>
    </dxf>
    <dxf>
      <font>
        <strike val="0"/>
        <outline val="0"/>
        <shadow val="0"/>
        <u val="none"/>
        <vertAlign val="baseline"/>
        <sz val="10"/>
        <color theme="5" tint="-0.499984740745262"/>
        <name val="Calibri"/>
        <scheme val="minor"/>
      </font>
      <numFmt numFmtId="166" formatCode="#,##0.00\ &quot;€&quot;"/>
    </dxf>
    <dxf>
      <font>
        <b val="0"/>
        <i val="0"/>
        <strike val="0"/>
        <condense val="0"/>
        <extend val="0"/>
        <outline val="0"/>
        <shadow val="0"/>
        <u val="none"/>
        <vertAlign val="baseline"/>
        <sz val="10"/>
        <color theme="5" tint="-0.499984740745262"/>
        <name val="Calibri"/>
        <scheme val="minor"/>
      </font>
      <numFmt numFmtId="166" formatCode="#,##0.00\ &quot;€&quot;"/>
      <fill>
        <patternFill patternType="solid">
          <fgColor indexed="64"/>
          <bgColor theme="0" tint="-4.9989318521683403E-2"/>
        </patternFill>
      </fill>
      <alignment horizontal="right" vertical="center" textRotation="0" wrapText="0" indent="0" relativeIndent="255" justifyLastLine="0" shrinkToFit="0" readingOrder="0"/>
      <border diagonalUp="0" diagonalDown="0" outline="0">
        <left/>
        <right/>
        <top/>
        <bottom style="thick">
          <color theme="0"/>
        </bottom>
      </border>
    </dxf>
    <dxf>
      <font>
        <strike val="0"/>
        <outline val="0"/>
        <shadow val="0"/>
        <u val="none"/>
        <vertAlign val="baseline"/>
        <sz val="10"/>
        <color theme="5" tint="-0.499984740745262"/>
        <name val="Calibri"/>
        <scheme val="minor"/>
      </font>
      <numFmt numFmtId="166" formatCode="#,##0.00\ &quot;€&quot;"/>
    </dxf>
    <dxf>
      <font>
        <b val="0"/>
        <i val="0"/>
        <strike val="0"/>
        <condense val="0"/>
        <extend val="0"/>
        <outline val="0"/>
        <shadow val="0"/>
        <u val="none"/>
        <vertAlign val="baseline"/>
        <sz val="10"/>
        <color theme="5" tint="-0.499984740745262"/>
        <name val="Calibri"/>
        <scheme val="minor"/>
      </font>
      <numFmt numFmtId="166" formatCode="#,##0.00\ &quot;€&quot;"/>
      <fill>
        <patternFill patternType="solid">
          <fgColor indexed="64"/>
          <bgColor theme="0" tint="-4.9989318521683403E-2"/>
        </patternFill>
      </fill>
      <alignment horizontal="right" vertical="center" textRotation="0" wrapText="0" indent="0" relativeIndent="255" justifyLastLine="0" shrinkToFit="0" readingOrder="0"/>
      <border diagonalUp="0" diagonalDown="0" outline="0">
        <left/>
        <right/>
        <top/>
        <bottom style="thick">
          <color theme="0"/>
        </bottom>
      </border>
    </dxf>
    <dxf>
      <font>
        <strike val="0"/>
        <outline val="0"/>
        <shadow val="0"/>
        <u val="none"/>
        <vertAlign val="baseline"/>
        <sz val="10"/>
        <color theme="5" tint="-0.499984740745262"/>
        <name val="Calibri"/>
        <scheme val="minor"/>
      </font>
      <numFmt numFmtId="166" formatCode="#,##0.00\ &quot;€&quot;"/>
    </dxf>
    <dxf>
      <font>
        <b val="0"/>
        <i val="0"/>
        <strike val="0"/>
        <condense val="0"/>
        <extend val="0"/>
        <outline val="0"/>
        <shadow val="0"/>
        <u val="none"/>
        <vertAlign val="baseline"/>
        <sz val="10"/>
        <color theme="5" tint="-0.499984740745262"/>
        <name val="Calibri"/>
        <scheme val="minor"/>
      </font>
      <numFmt numFmtId="166" formatCode="#,##0.00\ &quot;€&quot;"/>
      <fill>
        <patternFill patternType="solid">
          <fgColor indexed="64"/>
          <bgColor theme="0" tint="-4.9989318521683403E-2"/>
        </patternFill>
      </fill>
      <alignment horizontal="right" vertical="center" textRotation="0" wrapText="0" indent="0" relativeIndent="255" justifyLastLine="0" shrinkToFit="0" readingOrder="0"/>
      <border diagonalUp="0" diagonalDown="0" outline="0">
        <left/>
        <right/>
        <top/>
        <bottom style="thick">
          <color theme="0"/>
        </bottom>
      </border>
    </dxf>
    <dxf>
      <font>
        <strike val="0"/>
        <outline val="0"/>
        <shadow val="0"/>
        <u val="none"/>
        <vertAlign val="baseline"/>
        <sz val="10"/>
        <color theme="5" tint="-0.499984740745262"/>
        <name val="Calibri"/>
        <scheme val="minor"/>
      </font>
      <numFmt numFmtId="166" formatCode="#,##0.00\ &quot;€&quot;"/>
    </dxf>
    <dxf>
      <font>
        <b val="0"/>
        <i val="0"/>
        <strike val="0"/>
        <condense val="0"/>
        <extend val="0"/>
        <outline val="0"/>
        <shadow val="0"/>
        <u val="none"/>
        <vertAlign val="baseline"/>
        <sz val="10"/>
        <color theme="5" tint="-0.499984740745262"/>
        <name val="Calibri"/>
        <scheme val="minor"/>
      </font>
      <numFmt numFmtId="166" formatCode="#,##0.00\ &quot;€&quot;"/>
      <fill>
        <patternFill patternType="solid">
          <fgColor indexed="64"/>
          <bgColor theme="0" tint="-4.9989318521683403E-2"/>
        </patternFill>
      </fill>
      <alignment horizontal="right" vertical="center" textRotation="0" wrapText="0" indent="0" relativeIndent="255" justifyLastLine="0" shrinkToFit="0" readingOrder="0"/>
      <border diagonalUp="0" diagonalDown="0" outline="0">
        <left/>
        <right/>
        <top/>
        <bottom style="thick">
          <color theme="0"/>
        </bottom>
      </border>
    </dxf>
    <dxf>
      <font>
        <strike val="0"/>
        <outline val="0"/>
        <shadow val="0"/>
        <u val="none"/>
        <vertAlign val="baseline"/>
        <sz val="10"/>
        <color theme="5" tint="-0.499984740745262"/>
        <name val="Calibri"/>
        <scheme val="minor"/>
      </font>
      <numFmt numFmtId="166" formatCode="#,##0.00\ &quot;€&quot;"/>
    </dxf>
    <dxf>
      <font>
        <b val="0"/>
        <i val="0"/>
        <strike val="0"/>
        <condense val="0"/>
        <extend val="0"/>
        <outline val="0"/>
        <shadow val="0"/>
        <u val="none"/>
        <vertAlign val="baseline"/>
        <sz val="10"/>
        <color theme="5" tint="-0.499984740745262"/>
        <name val="Calibri"/>
        <scheme val="minor"/>
      </font>
      <numFmt numFmtId="166" formatCode="#,##0.00\ &quot;€&quot;"/>
      <fill>
        <patternFill patternType="solid">
          <fgColor indexed="64"/>
          <bgColor theme="0" tint="-4.9989318521683403E-2"/>
        </patternFill>
      </fill>
      <alignment horizontal="right" vertical="center" textRotation="0" wrapText="0" indent="0" relativeIndent="255" justifyLastLine="0" shrinkToFit="0" readingOrder="0"/>
      <border diagonalUp="0" diagonalDown="0" outline="0">
        <left/>
        <right/>
        <top/>
        <bottom style="thick">
          <color theme="0"/>
        </bottom>
      </border>
    </dxf>
    <dxf>
      <font>
        <strike val="0"/>
        <outline val="0"/>
        <shadow val="0"/>
        <u val="none"/>
        <vertAlign val="baseline"/>
        <sz val="10"/>
        <color theme="5" tint="-0.499984740745262"/>
        <name val="Calibri"/>
        <scheme val="minor"/>
      </font>
      <numFmt numFmtId="166" formatCode="#,##0.00\ &quot;€&quot;"/>
    </dxf>
    <dxf>
      <font>
        <b val="0"/>
        <i val="0"/>
        <strike val="0"/>
        <condense val="0"/>
        <extend val="0"/>
        <outline val="0"/>
        <shadow val="0"/>
        <u val="none"/>
        <vertAlign val="baseline"/>
        <sz val="10"/>
        <color theme="5" tint="-0.499984740745262"/>
        <name val="Calibri"/>
        <scheme val="minor"/>
      </font>
      <numFmt numFmtId="166" formatCode="#,##0.00\ &quot;€&quot;"/>
      <fill>
        <patternFill patternType="solid">
          <fgColor indexed="64"/>
          <bgColor theme="0" tint="-4.9989318521683403E-2"/>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dxf>
    <dxf>
      <font>
        <b val="0"/>
        <i val="0"/>
        <strike val="0"/>
        <condense val="0"/>
        <extend val="0"/>
        <outline val="0"/>
        <shadow val="0"/>
        <u val="none"/>
        <vertAlign val="baseline"/>
        <sz val="10"/>
        <color theme="5" tint="-0.499984740745262"/>
        <name val="Calibri"/>
        <scheme val="minor"/>
      </font>
      <numFmt numFmtId="166" formatCode="#,##0.00\ &quot;€&quot;"/>
      <fill>
        <patternFill patternType="solid">
          <fgColor indexed="64"/>
          <bgColor theme="0" tint="-4.9989318521683403E-2"/>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dxf>
    <dxf>
      <font>
        <b val="0"/>
        <i val="0"/>
        <strike val="0"/>
        <condense val="0"/>
        <extend val="0"/>
        <outline val="0"/>
        <shadow val="0"/>
        <u val="none"/>
        <vertAlign val="baseline"/>
        <sz val="10"/>
        <color theme="5" tint="-0.499984740745262"/>
        <name val="Calibri"/>
        <scheme val="minor"/>
      </font>
      <numFmt numFmtId="166" formatCode="#,##0.00\ &quot;€&quot;"/>
      <fill>
        <patternFill patternType="solid">
          <fgColor indexed="64"/>
          <bgColor theme="0" tint="-4.9989318521683403E-2"/>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dxf>
    <dxf>
      <font>
        <b val="0"/>
        <i val="0"/>
        <strike val="0"/>
        <condense val="0"/>
        <extend val="0"/>
        <outline val="0"/>
        <shadow val="0"/>
        <u val="none"/>
        <vertAlign val="baseline"/>
        <sz val="10"/>
        <color theme="5" tint="-0.499984740745262"/>
        <name val="Calibri"/>
        <scheme val="minor"/>
      </font>
      <fill>
        <patternFill patternType="solid">
          <fgColor indexed="64"/>
          <bgColor theme="0" tint="-4.9989318521683403E-2"/>
        </patternFill>
      </fill>
      <alignment horizontal="left" vertical="center" textRotation="0" wrapText="0" indent="1" relativeIndent="255" justifyLastLine="0" shrinkToFit="0" readingOrder="0"/>
      <border diagonalUp="0" diagonalDown="0" outline="0">
        <left style="thin">
          <color theme="5"/>
        </left>
        <right/>
        <top/>
        <bottom style="thick">
          <color theme="0"/>
        </bottom>
      </border>
    </dxf>
    <dxf>
      <font>
        <strike val="0"/>
        <outline val="0"/>
        <shadow val="0"/>
        <u val="none"/>
        <vertAlign val="baseline"/>
        <sz val="10"/>
        <color theme="5" tint="-0.499984740745262"/>
        <name val="Calibri"/>
        <scheme val="minor"/>
      </font>
      <fill>
        <patternFill patternType="none">
          <bgColor auto="1"/>
        </patternFill>
      </fill>
    </dxf>
    <dxf>
      <font>
        <strike val="0"/>
        <outline val="0"/>
        <shadow val="0"/>
        <u val="none"/>
        <vertAlign val="baseline"/>
        <sz val="10"/>
        <color theme="5" tint="-0.499984740745262"/>
        <name val="Calibri"/>
        <scheme val="minor"/>
      </font>
      <fill>
        <patternFill patternType="none">
          <bgColor auto="1"/>
        </patternFill>
      </fill>
    </dxf>
    <dxf>
      <font>
        <strike val="0"/>
        <outline val="0"/>
        <shadow val="0"/>
        <u val="none"/>
        <vertAlign val="baseline"/>
        <sz val="10"/>
        <color theme="5" tint="-0.499984740745262"/>
        <name val="Calibri"/>
        <scheme val="minor"/>
      </font>
      <fill>
        <patternFill patternType="none">
          <bgColor auto="1"/>
        </patternFill>
      </fill>
    </dxf>
    <dxf>
      <font>
        <b val="0"/>
        <i val="0"/>
        <strike val="0"/>
        <condense val="0"/>
        <extend val="0"/>
        <outline val="0"/>
        <shadow val="0"/>
        <u val="none"/>
        <vertAlign val="baseline"/>
        <sz val="10"/>
        <color theme="4" tint="-0.499984740745262"/>
        <name val="Calibri"/>
        <scheme val="minor"/>
      </font>
      <fill>
        <patternFill patternType="solid">
          <fgColor indexed="64"/>
          <bgColor theme="0" tint="-4.9989318521683403E-2"/>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dxf>
    <dxf>
      <font>
        <b val="0"/>
        <i val="0"/>
        <strike val="0"/>
        <condense val="0"/>
        <extend val="0"/>
        <outline val="0"/>
        <shadow val="0"/>
        <u val="none"/>
        <vertAlign val="baseline"/>
        <sz val="10"/>
        <color theme="4" tint="-0.499984740745262"/>
        <name val="Calibri"/>
        <scheme val="minor"/>
      </font>
      <numFmt numFmtId="166" formatCode="#,##0.00\ &quot;€&quot;"/>
      <fill>
        <patternFill patternType="solid">
          <fgColor indexed="64"/>
          <bgColor theme="0" tint="-4.9989318521683403E-2"/>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dxf>
    <dxf>
      <font>
        <b val="0"/>
        <i val="0"/>
        <strike val="0"/>
        <condense val="0"/>
        <extend val="0"/>
        <outline val="0"/>
        <shadow val="0"/>
        <u val="none"/>
        <vertAlign val="baseline"/>
        <sz val="10"/>
        <color theme="4" tint="-0.499984740745262"/>
        <name val="Calibri"/>
        <scheme val="minor"/>
      </font>
      <numFmt numFmtId="166" formatCode="#,##0.00\ &quot;€&quot;"/>
      <fill>
        <patternFill patternType="solid">
          <fgColor indexed="64"/>
          <bgColor theme="0" tint="-4.9989318521683403E-2"/>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dxf>
    <dxf>
      <font>
        <b val="0"/>
        <i val="0"/>
        <strike val="0"/>
        <condense val="0"/>
        <extend val="0"/>
        <outline val="0"/>
        <shadow val="0"/>
        <u val="none"/>
        <vertAlign val="baseline"/>
        <sz val="10"/>
        <color theme="4" tint="-0.499984740745262"/>
        <name val="Calibri"/>
        <scheme val="minor"/>
      </font>
      <numFmt numFmtId="166" formatCode="#,##0.00\ &quot;€&quot;"/>
      <fill>
        <patternFill patternType="solid">
          <fgColor indexed="64"/>
          <bgColor theme="0" tint="-4.9989318521683403E-2"/>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dxf>
    <dxf>
      <font>
        <b val="0"/>
        <i val="0"/>
        <strike val="0"/>
        <condense val="0"/>
        <extend val="0"/>
        <outline val="0"/>
        <shadow val="0"/>
        <u val="none"/>
        <vertAlign val="baseline"/>
        <sz val="10"/>
        <color theme="4" tint="-0.499984740745262"/>
        <name val="Calibri"/>
        <scheme val="minor"/>
      </font>
      <numFmt numFmtId="166" formatCode="#,##0.00\ &quot;€&quot;"/>
      <fill>
        <patternFill patternType="solid">
          <fgColor indexed="64"/>
          <bgColor theme="0" tint="-4.9989318521683403E-2"/>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dxf>
    <dxf>
      <font>
        <b val="0"/>
        <i val="0"/>
        <strike val="0"/>
        <condense val="0"/>
        <extend val="0"/>
        <outline val="0"/>
        <shadow val="0"/>
        <u val="none"/>
        <vertAlign val="baseline"/>
        <sz val="10"/>
        <color theme="4" tint="-0.499984740745262"/>
        <name val="Calibri"/>
        <scheme val="minor"/>
      </font>
      <numFmt numFmtId="166" formatCode="#,##0.00\ &quot;€&quot;"/>
      <fill>
        <patternFill patternType="solid">
          <fgColor indexed="64"/>
          <bgColor theme="0" tint="-4.9989318521683403E-2"/>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dxf>
    <dxf>
      <font>
        <b val="0"/>
        <i val="0"/>
        <strike val="0"/>
        <condense val="0"/>
        <extend val="0"/>
        <outline val="0"/>
        <shadow val="0"/>
        <u val="none"/>
        <vertAlign val="baseline"/>
        <sz val="10"/>
        <color theme="4" tint="-0.499984740745262"/>
        <name val="Calibri"/>
        <scheme val="minor"/>
      </font>
      <numFmt numFmtId="166" formatCode="#,##0.00\ &quot;€&quot;"/>
      <fill>
        <patternFill patternType="solid">
          <fgColor indexed="64"/>
          <bgColor theme="0" tint="-4.9989318521683403E-2"/>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dxf>
    <dxf>
      <font>
        <b val="0"/>
        <i val="0"/>
        <strike val="0"/>
        <condense val="0"/>
        <extend val="0"/>
        <outline val="0"/>
        <shadow val="0"/>
        <u val="none"/>
        <vertAlign val="baseline"/>
        <sz val="10"/>
        <color theme="4" tint="-0.499984740745262"/>
        <name val="Calibri"/>
        <scheme val="minor"/>
      </font>
      <numFmt numFmtId="166" formatCode="#,##0.00\ &quot;€&quot;"/>
      <fill>
        <patternFill patternType="solid">
          <fgColor indexed="64"/>
          <bgColor theme="0" tint="-4.9989318521683403E-2"/>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dxf>
    <dxf>
      <font>
        <b val="0"/>
        <i val="0"/>
        <strike val="0"/>
        <condense val="0"/>
        <extend val="0"/>
        <outline val="0"/>
        <shadow val="0"/>
        <u val="none"/>
        <vertAlign val="baseline"/>
        <sz val="10"/>
        <color theme="4" tint="-0.499984740745262"/>
        <name val="Calibri"/>
        <scheme val="minor"/>
      </font>
      <numFmt numFmtId="166" formatCode="#,##0.00\ &quot;€&quot;"/>
      <fill>
        <patternFill patternType="solid">
          <fgColor indexed="64"/>
          <bgColor theme="0" tint="-4.9989318521683403E-2"/>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dxf>
    <dxf>
      <font>
        <b val="0"/>
        <i val="0"/>
        <strike val="0"/>
        <condense val="0"/>
        <extend val="0"/>
        <outline val="0"/>
        <shadow val="0"/>
        <u val="none"/>
        <vertAlign val="baseline"/>
        <sz val="10"/>
        <color theme="4" tint="-0.499984740745262"/>
        <name val="Calibri"/>
        <scheme val="minor"/>
      </font>
      <numFmt numFmtId="166" formatCode="#,##0.00\ &quot;€&quot;"/>
      <fill>
        <patternFill patternType="solid">
          <fgColor indexed="64"/>
          <bgColor theme="0" tint="-4.9989318521683403E-2"/>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dxf>
    <dxf>
      <font>
        <b val="0"/>
        <i val="0"/>
        <strike val="0"/>
        <condense val="0"/>
        <extend val="0"/>
        <outline val="0"/>
        <shadow val="0"/>
        <u val="none"/>
        <vertAlign val="baseline"/>
        <sz val="10"/>
        <color theme="4" tint="-0.499984740745262"/>
        <name val="Calibri"/>
        <scheme val="minor"/>
      </font>
      <numFmt numFmtId="166" formatCode="#,##0.00\ &quot;€&quot;"/>
      <fill>
        <patternFill patternType="solid">
          <fgColor indexed="64"/>
          <bgColor theme="0" tint="-4.9989318521683403E-2"/>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dxf>
    <dxf>
      <font>
        <b val="0"/>
        <i val="0"/>
        <strike val="0"/>
        <condense val="0"/>
        <extend val="0"/>
        <outline val="0"/>
        <shadow val="0"/>
        <u val="none"/>
        <vertAlign val="baseline"/>
        <sz val="10"/>
        <color theme="4" tint="-0.499984740745262"/>
        <name val="Calibri"/>
        <scheme val="minor"/>
      </font>
      <numFmt numFmtId="166" formatCode="#,##0.00\ &quot;€&quot;"/>
      <fill>
        <patternFill patternType="solid">
          <fgColor indexed="64"/>
          <bgColor theme="0" tint="-4.9989318521683403E-2"/>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dxf>
    <dxf>
      <font>
        <b val="0"/>
        <i val="0"/>
        <strike val="0"/>
        <condense val="0"/>
        <extend val="0"/>
        <outline val="0"/>
        <shadow val="0"/>
        <u val="none"/>
        <vertAlign val="baseline"/>
        <sz val="10"/>
        <color theme="4" tint="-0.499984740745262"/>
        <name val="Calibri"/>
        <scheme val="minor"/>
      </font>
      <numFmt numFmtId="166" formatCode="#,##0.00\ &quot;€&quot;"/>
      <fill>
        <patternFill patternType="solid">
          <fgColor indexed="64"/>
          <bgColor theme="0" tint="-4.9989318521683403E-2"/>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dxf>
    <dxf>
      <font>
        <b val="0"/>
        <i val="0"/>
        <strike val="0"/>
        <condense val="0"/>
        <extend val="0"/>
        <outline val="0"/>
        <shadow val="0"/>
        <u val="none"/>
        <vertAlign val="baseline"/>
        <sz val="10"/>
        <color theme="4" tint="-0.499984740745262"/>
        <name val="Calibri"/>
        <scheme val="minor"/>
      </font>
      <numFmt numFmtId="166" formatCode="#,##0.00\ &quot;€&quot;"/>
      <fill>
        <patternFill patternType="solid">
          <fgColor indexed="64"/>
          <bgColor theme="0" tint="-4.9989318521683403E-2"/>
        </patternFill>
      </fill>
      <alignment horizontal="right" vertical="center" textRotation="0" wrapText="0" indent="0" relativeIndent="255" justifyLastLine="0" shrinkToFit="0" readingOrder="0"/>
      <border diagonalUp="0" diagonalDown="0" outline="0">
        <left/>
        <right/>
        <top/>
        <bottom style="thick">
          <color theme="0"/>
        </bottom>
      </border>
    </dxf>
    <dxf>
      <numFmt numFmtId="166" formatCode="#,##0.00\ &quot;€&quot;"/>
    </dxf>
    <dxf>
      <font>
        <b val="0"/>
        <i val="0"/>
        <strike val="0"/>
        <condense val="0"/>
        <extend val="0"/>
        <outline val="0"/>
        <shadow val="0"/>
        <u val="none"/>
        <vertAlign val="baseline"/>
        <sz val="10"/>
        <color theme="4" tint="-0.499984740745262"/>
        <name val="Calibri"/>
        <scheme val="minor"/>
      </font>
      <fill>
        <patternFill patternType="solid">
          <fgColor indexed="64"/>
          <bgColor theme="0" tint="-4.9989318521683403E-2"/>
        </patternFill>
      </fill>
      <alignment horizontal="left" vertical="center" textRotation="0" wrapText="0" indent="1" relativeIndent="255" justifyLastLine="0" shrinkToFit="0" readingOrder="0"/>
      <border diagonalUp="0" diagonalDown="0" outline="0">
        <left style="medium">
          <color theme="4"/>
        </left>
        <right/>
        <top/>
        <bottom style="thick">
          <color theme="0"/>
        </bottom>
      </border>
    </dxf>
    <dxf>
      <fill>
        <patternFill patternType="none">
          <bgColor auto="1"/>
        </patternFill>
      </fill>
    </dxf>
    <dxf>
      <font>
        <strike val="0"/>
        <outline val="0"/>
        <shadow val="0"/>
        <u val="none"/>
        <vertAlign val="baseline"/>
        <sz val="10"/>
        <color theme="4" tint="-0.499984740745262"/>
        <name val="Calibri"/>
        <scheme val="minor"/>
      </font>
      <fill>
        <patternFill patternType="none">
          <bgColor auto="1"/>
        </patternFill>
      </fill>
    </dxf>
    <dxf>
      <fill>
        <patternFill patternType="none">
          <bgColor auto="1"/>
        </patternFill>
      </fill>
    </dxf>
    <dxf>
      <font>
        <color rgb="FF9C0006"/>
      </font>
    </dxf>
    <dxf>
      <font>
        <b val="0"/>
        <i val="0"/>
        <strike val="0"/>
        <condense val="0"/>
        <extend val="0"/>
        <outline val="0"/>
        <shadow val="0"/>
        <u val="none"/>
        <vertAlign val="baseline"/>
        <sz val="9"/>
        <color auto="1"/>
        <name val="Calibri"/>
        <scheme val="minor"/>
      </font>
      <fill>
        <patternFill patternType="none">
          <fgColor indexed="64"/>
          <bgColor indexed="65"/>
        </patternFill>
      </fill>
      <alignment horizontal="general" vertical="center" textRotation="0" wrapText="0" indent="0" relativeIndent="255" justifyLastLine="0" shrinkToFit="0" readingOrder="0"/>
    </dxf>
    <dxf>
      <font>
        <b val="0"/>
        <i val="0"/>
        <strike val="0"/>
        <condense val="0"/>
        <extend val="0"/>
        <outline val="0"/>
        <shadow val="0"/>
        <u val="none"/>
        <vertAlign val="baseline"/>
        <sz val="9"/>
        <color auto="1"/>
        <name val="Calibri"/>
        <scheme val="minor"/>
      </font>
      <fill>
        <patternFill patternType="none">
          <fgColor indexed="64"/>
          <bgColor indexed="65"/>
        </patternFill>
      </fill>
      <alignment vertical="center" textRotation="0" wrapText="0" indent="0" relativeIndent="255" justifyLastLine="0" shrinkToFit="0" readingOrder="0"/>
    </dxf>
    <dxf>
      <font>
        <b val="0"/>
        <i val="0"/>
        <strike val="0"/>
        <condense val="0"/>
        <extend val="0"/>
        <outline val="0"/>
        <shadow val="0"/>
        <u val="none"/>
        <vertAlign val="baseline"/>
        <sz val="9"/>
        <color auto="1"/>
        <name val="Calibri"/>
        <scheme val="minor"/>
      </font>
      <fill>
        <patternFill patternType="none">
          <fgColor indexed="64"/>
          <bgColor indexed="65"/>
        </patternFill>
      </fill>
      <alignment horizontal="general" vertical="center" textRotation="0" wrapText="0" indent="0" relativeIndent="255" justifyLastLine="0" shrinkToFit="0" readingOrder="0"/>
    </dxf>
    <dxf>
      <font>
        <b val="0"/>
        <i val="0"/>
        <strike val="0"/>
        <condense val="0"/>
        <extend val="0"/>
        <outline val="0"/>
        <shadow val="0"/>
        <u val="none"/>
        <vertAlign val="baseline"/>
        <sz val="9"/>
        <color auto="1"/>
        <name val="Calibri"/>
        <scheme val="minor"/>
      </font>
      <fill>
        <patternFill patternType="none">
          <fgColor indexed="64"/>
          <bgColor indexed="65"/>
        </patternFill>
      </fill>
      <alignment vertical="center" textRotation="0" wrapText="0" indent="0" relativeIndent="255" justifyLastLine="0" shrinkToFit="0" readingOrder="0"/>
    </dxf>
    <dxf>
      <font>
        <b val="0"/>
        <i val="0"/>
        <strike val="0"/>
        <condense val="0"/>
        <extend val="0"/>
        <outline val="0"/>
        <shadow val="0"/>
        <u val="none"/>
        <vertAlign val="baseline"/>
        <sz val="9"/>
        <color auto="1"/>
        <name val="Calibri"/>
        <scheme val="minor"/>
      </font>
      <fill>
        <patternFill patternType="none">
          <fgColor indexed="64"/>
          <bgColor indexed="65"/>
        </patternFill>
      </fill>
      <alignment horizontal="general" vertical="center" textRotation="0" wrapText="0" indent="0" relativeIndent="255" justifyLastLine="0" shrinkToFit="0" readingOrder="0"/>
    </dxf>
    <dxf>
      <font>
        <b val="0"/>
        <i val="0"/>
        <strike val="0"/>
        <condense val="0"/>
        <extend val="0"/>
        <outline val="0"/>
        <shadow val="0"/>
        <u val="none"/>
        <vertAlign val="baseline"/>
        <sz val="9"/>
        <color auto="1"/>
        <name val="Calibri"/>
        <scheme val="minor"/>
      </font>
      <fill>
        <patternFill patternType="none">
          <fgColor indexed="64"/>
          <bgColor indexed="65"/>
        </patternFill>
      </fill>
      <alignment vertical="center" textRotation="0" wrapText="0" indent="0" relativeIndent="255" justifyLastLine="0" shrinkToFit="0" readingOrder="0"/>
    </dxf>
    <dxf>
      <font>
        <b val="0"/>
        <i val="0"/>
        <strike val="0"/>
        <condense val="0"/>
        <extend val="0"/>
        <outline val="0"/>
        <shadow val="0"/>
        <u val="none"/>
        <vertAlign val="baseline"/>
        <sz val="9"/>
        <color auto="1"/>
        <name val="Calibri"/>
        <scheme val="minor"/>
      </font>
      <fill>
        <patternFill patternType="none">
          <fgColor indexed="64"/>
          <bgColor indexed="65"/>
        </patternFill>
      </fill>
      <alignment horizontal="general" vertical="center" textRotation="0" wrapText="0" indent="0" relativeIndent="255" justifyLastLine="0" shrinkToFit="0" readingOrder="0"/>
    </dxf>
    <dxf>
      <font>
        <b val="0"/>
        <i val="0"/>
        <strike val="0"/>
        <condense val="0"/>
        <extend val="0"/>
        <outline val="0"/>
        <shadow val="0"/>
        <u val="none"/>
        <vertAlign val="baseline"/>
        <sz val="9"/>
        <color auto="1"/>
        <name val="Calibri"/>
        <scheme val="minor"/>
      </font>
      <fill>
        <patternFill patternType="none">
          <fgColor indexed="64"/>
          <bgColor indexed="65"/>
        </patternFill>
      </fill>
      <alignment vertical="center" textRotation="0" wrapText="0" indent="0" relativeIndent="255" justifyLastLine="0" shrinkToFit="0" readingOrder="0"/>
    </dxf>
    <dxf>
      <font>
        <b val="0"/>
        <i val="0"/>
        <strike val="0"/>
        <condense val="0"/>
        <extend val="0"/>
        <outline val="0"/>
        <shadow val="0"/>
        <u val="none"/>
        <vertAlign val="baseline"/>
        <sz val="9"/>
        <color auto="1"/>
        <name val="Calibri"/>
        <scheme val="minor"/>
      </font>
      <fill>
        <patternFill patternType="none">
          <fgColor indexed="64"/>
          <bgColor indexed="65"/>
        </patternFill>
      </fill>
      <alignment horizontal="general" vertical="center" textRotation="0" wrapText="0" indent="0" relativeIndent="255" justifyLastLine="0" shrinkToFit="0" readingOrder="0"/>
    </dxf>
    <dxf>
      <font>
        <b val="0"/>
        <i val="0"/>
        <strike val="0"/>
        <condense val="0"/>
        <extend val="0"/>
        <outline val="0"/>
        <shadow val="0"/>
        <u val="none"/>
        <vertAlign val="baseline"/>
        <sz val="9"/>
        <color auto="1"/>
        <name val="Calibri"/>
        <scheme val="minor"/>
      </font>
      <fill>
        <patternFill patternType="none">
          <fgColor indexed="64"/>
          <bgColor indexed="65"/>
        </patternFill>
      </fill>
      <alignment vertical="center" textRotation="0" wrapText="0" indent="0" relativeIndent="255" justifyLastLine="0" shrinkToFit="0" readingOrder="0"/>
    </dxf>
    <dxf>
      <font>
        <b val="0"/>
        <i val="0"/>
        <strike val="0"/>
        <condense val="0"/>
        <extend val="0"/>
        <outline val="0"/>
        <shadow val="0"/>
        <u val="none"/>
        <vertAlign val="baseline"/>
        <sz val="9"/>
        <color auto="1"/>
        <name val="Calibri"/>
        <scheme val="minor"/>
      </font>
      <numFmt numFmtId="0" formatCode="General"/>
      <fill>
        <patternFill patternType="none">
          <fgColor indexed="64"/>
          <bgColor indexed="65"/>
        </patternFill>
      </fill>
      <alignment horizontal="left" vertical="center" textRotation="0" wrapText="0" indent="0" relativeIndent="255" justifyLastLine="0" shrinkToFit="0" readingOrder="0"/>
      <protection locked="1" hidden="0"/>
    </dxf>
    <dxf>
      <font>
        <strike val="0"/>
        <outline val="0"/>
        <shadow val="0"/>
        <u val="none"/>
        <vertAlign val="baseline"/>
        <sz val="9"/>
        <color auto="1"/>
        <name val="Calibri"/>
        <scheme val="minor"/>
      </font>
      <fill>
        <patternFill patternType="none">
          <fgColor indexed="64"/>
          <bgColor indexed="65"/>
        </patternFill>
      </fill>
      <alignment horizontal="left" vertical="center" textRotation="0" wrapText="0" indent="0" relativeIndent="255" justifyLastLine="0" shrinkToFit="0" readingOrder="0"/>
    </dxf>
    <dxf>
      <font>
        <b val="0"/>
        <i val="0"/>
        <strike val="0"/>
        <condense val="0"/>
        <extend val="0"/>
        <outline val="0"/>
        <shadow val="0"/>
        <u val="none"/>
        <vertAlign val="baseline"/>
        <sz val="9"/>
        <color auto="1"/>
        <name val="Calibri"/>
        <scheme val="minor"/>
      </font>
      <fill>
        <patternFill patternType="none">
          <fgColor indexed="64"/>
          <bgColor indexed="65"/>
        </patternFill>
      </fill>
      <alignment horizontal="left" vertical="center" textRotation="0" wrapText="0" indent="0" relativeIndent="255" justifyLastLine="0" shrinkToFit="0" readingOrder="0"/>
    </dxf>
    <dxf>
      <font>
        <strike val="0"/>
        <outline val="0"/>
        <shadow val="0"/>
        <u val="none"/>
        <vertAlign val="baseline"/>
        <sz val="9"/>
        <color auto="1"/>
        <name val="Calibri"/>
        <scheme val="minor"/>
      </font>
      <fill>
        <patternFill patternType="none">
          <fgColor indexed="64"/>
          <bgColor indexed="65"/>
        </patternFill>
      </fill>
      <alignment horizontal="left" vertical="center" textRotation="0" wrapText="0" indent="0" relativeIndent="255" justifyLastLine="0" shrinkToFit="0" readingOrder="0"/>
    </dxf>
    <dxf>
      <font>
        <strike val="0"/>
        <outline val="0"/>
        <shadow val="0"/>
        <u val="none"/>
        <vertAlign val="baseline"/>
        <sz val="9"/>
        <color auto="1"/>
        <name val="Calibri"/>
        <scheme val="minor"/>
      </font>
      <alignment horizontal="left" vertical="center" textRotation="0" wrapText="0" indent="0" relativeIndent="255" justifyLastLine="0" shrinkToFit="0" readingOrder="0"/>
    </dxf>
    <dxf>
      <font>
        <strike val="0"/>
        <outline val="0"/>
        <shadow val="0"/>
        <u val="none"/>
        <vertAlign val="baseline"/>
        <sz val="10"/>
        <color theme="1" tint="0.24994659260841701"/>
        <name val="Calibri Light"/>
        <scheme val="major"/>
      </font>
      <alignment horizontal="left" vertical="center" textRotation="0" indent="0" relativeIndent="255" justifyLastLine="0" shrinkToFit="0" readingOrder="0"/>
    </dxf>
    <dxf>
      <font>
        <color theme="0"/>
      </font>
      <fill>
        <patternFill>
          <bgColor theme="0"/>
        </patternFill>
      </fill>
      <border>
        <left/>
        <right/>
        <top/>
        <bottom/>
        <vertical/>
        <horizontal/>
      </border>
    </dxf>
    <dxf>
      <border>
        <left/>
        <right style="thin">
          <color indexed="20"/>
        </right>
        <top/>
        <bottom style="thin">
          <color indexed="20"/>
        </bottom>
      </border>
    </dxf>
    <dxf>
      <border>
        <left/>
        <right/>
        <top/>
        <bottom/>
      </border>
    </dxf>
    <dxf>
      <border>
        <left style="thin">
          <color indexed="20"/>
        </left>
        <right/>
        <top/>
        <bottom style="thin">
          <color indexed="20"/>
        </bottom>
      </border>
    </dxf>
    <dxf>
      <border>
        <left/>
        <right/>
        <top/>
        <bottom/>
      </border>
    </dxf>
    <dxf>
      <border>
        <left/>
        <right/>
        <top/>
        <bottom style="thin">
          <color indexed="20"/>
        </bottom>
      </border>
    </dxf>
    <dxf>
      <border>
        <left/>
        <right/>
        <top/>
        <bottom/>
      </border>
    </dxf>
    <dxf>
      <font>
        <color theme="1" tint="0.24994659260841701"/>
      </font>
      <fill>
        <patternFill patternType="solid">
          <fgColor theme="4" tint="0.79998168889431442"/>
          <bgColor theme="4" tint="0.79998168889431442"/>
        </patternFill>
      </fill>
    </dxf>
    <dxf>
      <font>
        <color theme="1" tint="0.24994659260841701"/>
      </font>
      <fill>
        <patternFill patternType="solid">
          <fgColor theme="4" tint="0.79995117038483843"/>
          <bgColor rgb="FFDDDDDD"/>
        </patternFill>
      </fill>
    </dxf>
    <dxf>
      <font>
        <b/>
        <i val="0"/>
        <color theme="1" tint="0.24994659260841701"/>
      </font>
    </dxf>
    <dxf>
      <font>
        <b/>
        <i val="0"/>
        <color theme="1" tint="0.24994659260841701"/>
      </font>
    </dxf>
    <dxf>
      <font>
        <color theme="1" tint="0.24994659260841701"/>
      </font>
      <border>
        <top style="double">
          <color theme="4"/>
        </top>
      </border>
    </dxf>
    <dxf>
      <font>
        <b/>
        <i val="0"/>
        <color auto="1"/>
      </font>
      <fill>
        <patternFill patternType="solid">
          <fgColor theme="4"/>
          <bgColor theme="4"/>
        </patternFill>
      </fill>
      <border>
        <bottom style="thick">
          <color theme="0"/>
        </bottom>
      </border>
    </dxf>
    <dxf>
      <font>
        <color theme="1" tint="0.24994659260841701"/>
      </font>
      <border diagonalUp="0" diagonalDown="0">
        <left/>
        <right/>
        <top/>
        <bottom style="thick">
          <color theme="4"/>
        </bottom>
        <vertical/>
        <horizontal/>
      </border>
    </dxf>
  </dxfs>
  <tableStyles count="1" defaultTableStyle="TableStyleMedium2" defaultPivotStyle="PivotStyleLight16">
    <tableStyle name="DARLEHENSRECHNER" pivot="0" count="7">
      <tableStyleElement type="wholeTable" dxfId="436"/>
      <tableStyleElement type="headerRow" dxfId="435"/>
      <tableStyleElement type="totalRow" dxfId="434"/>
      <tableStyleElement type="firstColumn" dxfId="433"/>
      <tableStyleElement type="lastColumn" dxfId="432"/>
      <tableStyleElement type="firstRowStripe" dxfId="431"/>
      <tableStyleElement type="firstColumnStripe" dxfId="43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tiff"/><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7.jpeg"/></Relationships>
</file>

<file path=xl/drawings/_rels/drawing3.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2.jpeg"/><Relationship Id="rId2" Type="http://schemas.openxmlformats.org/officeDocument/2006/relationships/image" Target="../media/image11.jpeg"/><Relationship Id="rId1" Type="http://schemas.openxmlformats.org/officeDocument/2006/relationships/image" Target="../media/image10.emf"/></Relationships>
</file>

<file path=xl/drawings/_rels/drawing5.xml.rels><?xml version="1.0" encoding="UTF-8" standalone="yes"?>
<Relationships xmlns="http://schemas.openxmlformats.org/package/2006/relationships"><Relationship Id="rId1" Type="http://schemas.openxmlformats.org/officeDocument/2006/relationships/image" Target="../media/image13.jpeg"/></Relationships>
</file>

<file path=xl/drawings/drawing1.xml><?xml version="1.0" encoding="utf-8"?>
<xdr:wsDr xmlns:xdr="http://schemas.openxmlformats.org/drawingml/2006/spreadsheetDrawing" xmlns:a="http://schemas.openxmlformats.org/drawingml/2006/main">
  <xdr:twoCellAnchor editAs="oneCell">
    <xdr:from>
      <xdr:col>7</xdr:col>
      <xdr:colOff>471861</xdr:colOff>
      <xdr:row>25</xdr:row>
      <xdr:rowOff>94480</xdr:rowOff>
    </xdr:from>
    <xdr:to>
      <xdr:col>13</xdr:col>
      <xdr:colOff>518416</xdr:colOff>
      <xdr:row>46</xdr:row>
      <xdr:rowOff>14656</xdr:rowOff>
    </xdr:to>
    <xdr:pic>
      <xdr:nvPicPr>
        <xdr:cNvPr id="11" name="Grafik 10">
          <a:extLst>
            <a:ext uri="{FF2B5EF4-FFF2-40B4-BE49-F238E27FC236}">
              <a16:creationId xmlns="" xmlns:a16="http://schemas.microsoft.com/office/drawing/2014/main" id="{EE51F7C9-ED8B-4BDC-B204-B436941D91B0}"/>
            </a:ext>
          </a:extLst>
        </xdr:cNvPr>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rot="823714">
          <a:off x="6205911" y="4647430"/>
          <a:ext cx="5209105" cy="3720651"/>
        </a:xfrm>
        <a:prstGeom prst="rect">
          <a:avLst/>
        </a:prstGeom>
      </xdr:spPr>
    </xdr:pic>
    <xdr:clientData/>
  </xdr:twoCellAnchor>
  <xdr:twoCellAnchor editAs="oneCell">
    <xdr:from>
      <xdr:col>1</xdr:col>
      <xdr:colOff>552450</xdr:colOff>
      <xdr:row>2</xdr:row>
      <xdr:rowOff>57150</xdr:rowOff>
    </xdr:from>
    <xdr:to>
      <xdr:col>8</xdr:col>
      <xdr:colOff>723900</xdr:colOff>
      <xdr:row>44</xdr:row>
      <xdr:rowOff>76123</xdr:rowOff>
    </xdr:to>
    <xdr:pic>
      <xdr:nvPicPr>
        <xdr:cNvPr id="5" name="Grafik 4">
          <a:extLst>
            <a:ext uri="{FF2B5EF4-FFF2-40B4-BE49-F238E27FC236}">
              <a16:creationId xmlns="" xmlns:a16="http://schemas.microsoft.com/office/drawing/2014/main" id="{842E1B83-A6F8-468A-B97A-5D66BA886F15}"/>
            </a:ext>
          </a:extLst>
        </xdr:cNvPr>
        <xdr:cNvPicPr>
          <a:picLocks noChangeAspect="1"/>
        </xdr:cNvPicPr>
      </xdr:nvPicPr>
      <xdr:blipFill>
        <a:blip xmlns:r="http://schemas.openxmlformats.org/officeDocument/2006/relationships" r:embed="rId2" cstate="print">
          <a:extLst>
            <a:ext uri="{28A0092B-C50C-407E-A947-70E740481C1C}">
              <a14:useLocalDpi xmlns="" xmlns:a14="http://schemas.microsoft.com/office/drawing/2010/main" val="0"/>
            </a:ext>
          </a:extLst>
        </a:blip>
        <a:stretch>
          <a:fillRect/>
        </a:stretch>
      </xdr:blipFill>
      <xdr:spPr>
        <a:xfrm>
          <a:off x="1371600" y="447675"/>
          <a:ext cx="6153150" cy="7629448"/>
        </a:xfrm>
        <a:prstGeom prst="rect">
          <a:avLst/>
        </a:prstGeom>
      </xdr:spPr>
    </xdr:pic>
    <xdr:clientData/>
  </xdr:twoCellAnchor>
  <xdr:oneCellAnchor>
    <xdr:from>
      <xdr:col>8</xdr:col>
      <xdr:colOff>134834</xdr:colOff>
      <xdr:row>25</xdr:row>
      <xdr:rowOff>171450</xdr:rowOff>
    </xdr:from>
    <xdr:ext cx="3496393" cy="917580"/>
    <xdr:pic>
      <xdr:nvPicPr>
        <xdr:cNvPr id="3" name="Grafik 3">
          <a:extLst>
            <a:ext uri="{FF2B5EF4-FFF2-40B4-BE49-F238E27FC236}">
              <a16:creationId xmlns="" xmlns:a16="http://schemas.microsoft.com/office/drawing/2014/main" id="{584806ED-D2F3-4177-89DE-93E71B903E39}"/>
            </a:ext>
          </a:extLst>
        </xdr:cNvPr>
        <xdr:cNvPicPr>
          <a:picLocks noChangeAspect="1"/>
        </xdr:cNvPicPr>
      </xdr:nvPicPr>
      <xdr:blipFill>
        <a:blip xmlns:r="http://schemas.openxmlformats.org/officeDocument/2006/relationships" r:embed="rId3" cstate="print">
          <a:lum/>
          <a:alphaModFix/>
        </a:blip>
        <a:srcRect/>
        <a:stretch>
          <a:fillRect/>
        </a:stretch>
      </xdr:blipFill>
      <xdr:spPr>
        <a:xfrm>
          <a:off x="6935684" y="4724400"/>
          <a:ext cx="3496393" cy="917580"/>
        </a:xfrm>
        <a:prstGeom prst="rect">
          <a:avLst/>
        </a:prstGeom>
        <a:noFill/>
        <a:ln>
          <a:noFill/>
        </a:ln>
      </xdr:spPr>
    </xdr:pic>
    <xdr:clientData/>
  </xdr:oneCellAnchor>
  <xdr:twoCellAnchor editAs="oneCell">
    <xdr:from>
      <xdr:col>0</xdr:col>
      <xdr:colOff>76201</xdr:colOff>
      <xdr:row>19</xdr:row>
      <xdr:rowOff>85725</xdr:rowOff>
    </xdr:from>
    <xdr:to>
      <xdr:col>2</xdr:col>
      <xdr:colOff>628651</xdr:colOff>
      <xdr:row>27</xdr:row>
      <xdr:rowOff>95770</xdr:rowOff>
    </xdr:to>
    <xdr:pic>
      <xdr:nvPicPr>
        <xdr:cNvPr id="7" name="Grafik 6">
          <a:extLst>
            <a:ext uri="{FF2B5EF4-FFF2-40B4-BE49-F238E27FC236}">
              <a16:creationId xmlns="" xmlns:a16="http://schemas.microsoft.com/office/drawing/2014/main" id="{A2FB63CE-9DEB-47C1-AEF6-BA377ECF8BDB}"/>
            </a:ext>
          </a:extLst>
        </xdr:cNvPr>
        <xdr:cNvPicPr>
          <a:picLocks noChangeAspect="1"/>
        </xdr:cNvPicPr>
      </xdr:nvPicPr>
      <xdr:blipFill>
        <a:blip xmlns:r="http://schemas.openxmlformats.org/officeDocument/2006/relationships" r:embed="rId4">
          <a:extLst>
            <a:ext uri="{28A0092B-C50C-407E-A947-70E740481C1C}">
              <a14:useLocalDpi xmlns="" xmlns:a14="http://schemas.microsoft.com/office/drawing/2010/main" val="0"/>
            </a:ext>
          </a:extLst>
        </a:blip>
        <a:stretch>
          <a:fillRect/>
        </a:stretch>
      </xdr:blipFill>
      <xdr:spPr>
        <a:xfrm>
          <a:off x="76201" y="3552825"/>
          <a:ext cx="2190750" cy="1457845"/>
        </a:xfrm>
        <a:prstGeom prst="rect">
          <a:avLst/>
        </a:prstGeom>
      </xdr:spPr>
    </xdr:pic>
    <xdr:clientData/>
  </xdr:twoCellAnchor>
  <xdr:twoCellAnchor editAs="oneCell">
    <xdr:from>
      <xdr:col>0</xdr:col>
      <xdr:colOff>409575</xdr:colOff>
      <xdr:row>36</xdr:row>
      <xdr:rowOff>57150</xdr:rowOff>
    </xdr:from>
    <xdr:to>
      <xdr:col>2</xdr:col>
      <xdr:colOff>371475</xdr:colOff>
      <xdr:row>42</xdr:row>
      <xdr:rowOff>171450</xdr:rowOff>
    </xdr:to>
    <xdr:pic>
      <xdr:nvPicPr>
        <xdr:cNvPr id="6" name="Grafik 5">
          <a:extLst>
            <a:ext uri="{FF2B5EF4-FFF2-40B4-BE49-F238E27FC236}">
              <a16:creationId xmlns="" xmlns:a16="http://schemas.microsoft.com/office/drawing/2014/main" id="{ABCDBD81-DD1F-4F88-92CB-F9BAB44E8C87}"/>
            </a:ext>
          </a:extLst>
        </xdr:cNvPr>
        <xdr:cNvPicPr>
          <a:picLocks noChangeAspect="1"/>
        </xdr:cNvPicPr>
      </xdr:nvPicPr>
      <xdr:blipFill>
        <a:blip xmlns:r="http://schemas.openxmlformats.org/officeDocument/2006/relationships" r:embed="rId5" cstate="print">
          <a:extLst>
            <a:ext uri="{28A0092B-C50C-407E-A947-70E740481C1C}">
              <a14:useLocalDpi xmlns="" xmlns:a14="http://schemas.microsoft.com/office/drawing/2010/main" val="0"/>
            </a:ext>
          </a:extLst>
        </a:blip>
        <a:stretch>
          <a:fillRect/>
        </a:stretch>
      </xdr:blipFill>
      <xdr:spPr>
        <a:xfrm>
          <a:off x="409575" y="6600825"/>
          <a:ext cx="1600200" cy="1200150"/>
        </a:xfrm>
        <a:prstGeom prst="rect">
          <a:avLst/>
        </a:prstGeom>
      </xdr:spPr>
    </xdr:pic>
    <xdr:clientData/>
  </xdr:twoCellAnchor>
  <xdr:twoCellAnchor editAs="oneCell">
    <xdr:from>
      <xdr:col>1</xdr:col>
      <xdr:colOff>704850</xdr:colOff>
      <xdr:row>2</xdr:row>
      <xdr:rowOff>165100</xdr:rowOff>
    </xdr:from>
    <xdr:to>
      <xdr:col>3</xdr:col>
      <xdr:colOff>762000</xdr:colOff>
      <xdr:row>9</xdr:row>
      <xdr:rowOff>19050</xdr:rowOff>
    </xdr:to>
    <xdr:pic>
      <xdr:nvPicPr>
        <xdr:cNvPr id="12" name="Grafik 11">
          <a:extLst>
            <a:ext uri="{FF2B5EF4-FFF2-40B4-BE49-F238E27FC236}">
              <a16:creationId xmlns="" xmlns:a16="http://schemas.microsoft.com/office/drawing/2014/main" id="{80A2D2E2-34D4-46AD-94C3-68A434552D1B}"/>
            </a:ext>
          </a:extLst>
        </xdr:cNvPr>
        <xdr:cNvPicPr>
          <a:picLocks noChangeAspect="1"/>
        </xdr:cNvPicPr>
      </xdr:nvPicPr>
      <xdr:blipFill>
        <a:blip xmlns:r="http://schemas.openxmlformats.org/officeDocument/2006/relationships" r:embed="rId6" cstate="print">
          <a:extLst>
            <a:ext uri="{28A0092B-C50C-407E-A947-70E740481C1C}">
              <a14:useLocalDpi xmlns="" xmlns:a14="http://schemas.microsoft.com/office/drawing/2010/main" val="0"/>
            </a:ext>
          </a:extLst>
        </a:blip>
        <a:stretch>
          <a:fillRect/>
        </a:stretch>
      </xdr:blipFill>
      <xdr:spPr>
        <a:xfrm>
          <a:off x="1524000" y="555625"/>
          <a:ext cx="1695450" cy="11303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9</xdr:col>
      <xdr:colOff>195075</xdr:colOff>
      <xdr:row>49</xdr:row>
      <xdr:rowOff>66675</xdr:rowOff>
    </xdr:from>
    <xdr:ext cx="2529075" cy="1295400"/>
    <xdr:sp macro="" textlink="">
      <xdr:nvSpPr>
        <xdr:cNvPr id="3" name="AutoShape 1">
          <a:extLst>
            <a:ext uri="{FF2B5EF4-FFF2-40B4-BE49-F238E27FC236}">
              <a16:creationId xmlns="" xmlns:a16="http://schemas.microsoft.com/office/drawing/2014/main" id="{662E9919-AF09-406F-AAD1-7216BDBC2847}"/>
            </a:ext>
          </a:extLst>
        </xdr:cNvPr>
        <xdr:cNvSpPr/>
      </xdr:nvSpPr>
      <xdr:spPr>
        <a:xfrm>
          <a:off x="8453250" y="8934450"/>
          <a:ext cx="2529075" cy="1295400"/>
        </a:xfrm>
        <a:custGeom>
          <a:avLst>
            <a:gd name="f0" fmla="val -1692"/>
            <a:gd name="f1" fmla="val -3282"/>
          </a:avLst>
          <a:gdLst>
            <a:gd name="f2" fmla="val 21600000"/>
            <a:gd name="f3" fmla="val 10800000"/>
            <a:gd name="f4" fmla="val 5400000"/>
            <a:gd name="f5" fmla="val 180"/>
            <a:gd name="f6" fmla="val w"/>
            <a:gd name="f7" fmla="val h"/>
            <a:gd name="f8" fmla="*/ 5419351 1 1725033"/>
            <a:gd name="f9" fmla="val -2147483647"/>
            <a:gd name="f10" fmla="val 2147483647"/>
            <a:gd name="f11" fmla="min 0 21600"/>
            <a:gd name="f12" fmla="max 0 21600"/>
            <a:gd name="f13" fmla="+- 0 0 0"/>
            <a:gd name="f14" fmla="*/ f6 1 21600"/>
            <a:gd name="f15" fmla="*/ f7 1 21600"/>
            <a:gd name="f16" fmla="*/ f8 1 180"/>
            <a:gd name="f17" fmla="pin -2147483647 f0 2147483647"/>
            <a:gd name="f18" fmla="pin -2147483647 f1 2147483647"/>
            <a:gd name="f19" fmla="+- f12 0 f11"/>
            <a:gd name="f20" fmla="*/ f13 f3 1"/>
            <a:gd name="f21" fmla="+- f17 0 10800"/>
            <a:gd name="f22" fmla="+- f18 0 10800"/>
            <a:gd name="f23" fmla="*/ f17 f14 1"/>
            <a:gd name="f24" fmla="*/ f18 f15 1"/>
            <a:gd name="f25" fmla="*/ 3200 f14 1"/>
            <a:gd name="f26" fmla="*/ 18400 f14 1"/>
            <a:gd name="f27" fmla="*/ 18400 f15 1"/>
            <a:gd name="f28" fmla="*/ 3200 f15 1"/>
            <a:gd name="f29" fmla="*/ f19 1 2"/>
            <a:gd name="f30" fmla="*/ 10800 f14 1"/>
            <a:gd name="f31" fmla="*/ 0 f15 1"/>
            <a:gd name="f32" fmla="*/ f20 1 f5"/>
            <a:gd name="f33" fmla="*/ 3160 f14 1"/>
            <a:gd name="f34" fmla="*/ 3160 f15 1"/>
            <a:gd name="f35" fmla="*/ 0 f14 1"/>
            <a:gd name="f36" fmla="*/ 10800 f15 1"/>
            <a:gd name="f37" fmla="*/ 18440 f15 1"/>
            <a:gd name="f38" fmla="*/ 21600 f15 1"/>
            <a:gd name="f39" fmla="*/ 18440 f14 1"/>
            <a:gd name="f40" fmla="*/ 21600 f14 1"/>
            <a:gd name="f41" fmla="*/ f21 f21 1"/>
            <a:gd name="f42" fmla="*/ f22 f22 1"/>
            <a:gd name="f43" fmla="+- 0 0 f22"/>
            <a:gd name="f44" fmla="+- 0 0 f21"/>
            <a:gd name="f45" fmla="+- f11 f29 0"/>
            <a:gd name="f46" fmla="*/ f29 f29 1"/>
            <a:gd name="f47" fmla="+- f32 0 f4"/>
            <a:gd name="f48" fmla="+- f41 f42 0"/>
            <a:gd name="f49" fmla="at2 f43 f44"/>
            <a:gd name="f50" fmla="sqrt f48"/>
            <a:gd name="f51" fmla="+- f49 f4 0"/>
            <a:gd name="f52" fmla="+- f50 0 10800"/>
            <a:gd name="f53" fmla="*/ f51 f8 1"/>
            <a:gd name="f54" fmla="*/ f53 1 f3"/>
            <a:gd name="f55" fmla="+- 0 0 f54"/>
            <a:gd name="f56" fmla="val f55"/>
            <a:gd name="f57" fmla="*/ f56 1 f16"/>
            <a:gd name="f58" fmla="+- f57 0 10"/>
            <a:gd name="f59" fmla="+- f57 10 0"/>
            <a:gd name="f60" fmla="*/ f57 f16 1"/>
            <a:gd name="f61" fmla="+- 0 0 f60"/>
            <a:gd name="f62" fmla="*/ f58 f16 1"/>
            <a:gd name="f63" fmla="*/ f59 f16 1"/>
            <a:gd name="f64" fmla="*/ f61 f3 1"/>
            <a:gd name="f65" fmla="+- 0 0 f62"/>
            <a:gd name="f66" fmla="+- 0 0 f63"/>
            <a:gd name="f67" fmla="*/ f64 1 f8"/>
            <a:gd name="f68" fmla="*/ f65 f3 1"/>
            <a:gd name="f69" fmla="*/ f66 f3 1"/>
            <a:gd name="f70" fmla="+- f67 0 f4"/>
            <a:gd name="f71" fmla="*/ f68 1 f8"/>
            <a:gd name="f72" fmla="*/ f69 1 f8"/>
            <a:gd name="f73" fmla="sin 1 f70"/>
            <a:gd name="f74" fmla="cos 1 f70"/>
            <a:gd name="f75" fmla="+- f71 0 f4"/>
            <a:gd name="f76" fmla="+- f72 0 f4"/>
            <a:gd name="f77" fmla="+- 0 0 f73"/>
            <a:gd name="f78" fmla="+- 0 0 f74"/>
            <a:gd name="f79" fmla="sin 1 f75"/>
            <a:gd name="f80" fmla="cos 1 f75"/>
            <a:gd name="f81" fmla="sin 1 f76"/>
            <a:gd name="f82" fmla="cos 1 f76"/>
            <a:gd name="f83" fmla="*/ 10800 f77 1"/>
            <a:gd name="f84" fmla="*/ 10800 f78 1"/>
            <a:gd name="f85" fmla="+- 0 0 f79"/>
            <a:gd name="f86" fmla="+- 0 0 f80"/>
            <a:gd name="f87" fmla="+- 0 0 f81"/>
            <a:gd name="f88" fmla="+- 0 0 f82"/>
            <a:gd name="f89" fmla="+- f83 10800 0"/>
            <a:gd name="f90" fmla="+- f84 10800 0"/>
            <a:gd name="f91" fmla="*/ 10800 f85 1"/>
            <a:gd name="f92" fmla="*/ 10800 f86 1"/>
            <a:gd name="f93" fmla="*/ 10800 f87 1"/>
            <a:gd name="f94" fmla="*/ 10800 f88 1"/>
            <a:gd name="f95" fmla="?: f52 f17 f89"/>
            <a:gd name="f96" fmla="?: f52 f18 f90"/>
            <a:gd name="f97" fmla="+- f91 10800 0"/>
            <a:gd name="f98" fmla="+- f92 10800 0"/>
            <a:gd name="f99" fmla="+- f93 10800 0"/>
            <a:gd name="f100" fmla="+- f94 10800 0"/>
            <a:gd name="f101" fmla="+- f99 0 f45"/>
            <a:gd name="f102" fmla="+- f100 0 f45"/>
            <a:gd name="f103" fmla="+- f97 0 f45"/>
            <a:gd name="f104" fmla="+- f98 0 f45"/>
            <a:gd name="f105" fmla="*/ f95 f14 1"/>
            <a:gd name="f106" fmla="*/ f96 f15 1"/>
            <a:gd name="f107" fmla="at2 f101 f102"/>
            <a:gd name="f108" fmla="at2 f103 f104"/>
            <a:gd name="f109" fmla="+- f107 f4 0"/>
            <a:gd name="f110" fmla="+- f108 f4 0"/>
            <a:gd name="f111" fmla="*/ f109 f8 1"/>
            <a:gd name="f112" fmla="*/ f110 f8 1"/>
            <a:gd name="f113" fmla="*/ f111 1 f3"/>
            <a:gd name="f114" fmla="*/ f112 1 f3"/>
            <a:gd name="f115" fmla="+- 0 0 f113"/>
            <a:gd name="f116" fmla="+- 0 0 f114"/>
            <a:gd name="f117" fmla="+- 0 0 f115"/>
            <a:gd name="f118" fmla="+- 0 0 f116"/>
            <a:gd name="f119" fmla="*/ f117 f3 1"/>
            <a:gd name="f120" fmla="*/ f118 f3 1"/>
            <a:gd name="f121" fmla="*/ f119 1 f8"/>
            <a:gd name="f122" fmla="*/ f120 1 f8"/>
            <a:gd name="f123" fmla="+- f121 0 f4"/>
            <a:gd name="f124" fmla="+- f122 0 f4"/>
            <a:gd name="f125" fmla="cos 1 f123"/>
            <a:gd name="f126" fmla="sin 1 f123"/>
            <a:gd name="f127" fmla="+- f124 0 f123"/>
            <a:gd name="f128" fmla="+- 0 0 f125"/>
            <a:gd name="f129" fmla="+- 0 0 f126"/>
            <a:gd name="f130" fmla="+- f127 f2 0"/>
            <a:gd name="f131" fmla="*/ f29 f128 1"/>
            <a:gd name="f132" fmla="*/ f29 f129 1"/>
            <a:gd name="f133" fmla="?: f127 f127 f130"/>
            <a:gd name="f134" fmla="*/ f131 f131 1"/>
            <a:gd name="f135" fmla="*/ f132 f132 1"/>
            <a:gd name="f136" fmla="+- f134 f135 0"/>
            <a:gd name="f137" fmla="sqrt f136"/>
            <a:gd name="f138" fmla="*/ f46 1 f137"/>
            <a:gd name="f139" fmla="*/ f128 f138 1"/>
            <a:gd name="f140" fmla="*/ f129 f138 1"/>
            <a:gd name="f141" fmla="+- f45 0 f139"/>
            <a:gd name="f142" fmla="+- f45 0 f140"/>
          </a:gdLst>
          <a:ahLst>
            <a:ahXY gdRefX="f0" minX="f9" maxX="f10" gdRefY="f1" minY="f9" maxY="f10">
              <a:pos x="f23" y="f24"/>
            </a:ahXY>
          </a:ahLst>
          <a:cxnLst>
            <a:cxn ang="3cd4">
              <a:pos x="hc" y="t"/>
            </a:cxn>
            <a:cxn ang="0">
              <a:pos x="r" y="vc"/>
            </a:cxn>
            <a:cxn ang="cd4">
              <a:pos x="hc" y="b"/>
            </a:cxn>
            <a:cxn ang="cd2">
              <a:pos x="l" y="vc"/>
            </a:cxn>
            <a:cxn ang="f47">
              <a:pos x="f30" y="f31"/>
            </a:cxn>
            <a:cxn ang="f47">
              <a:pos x="f33" y="f34"/>
            </a:cxn>
            <a:cxn ang="f47">
              <a:pos x="f35" y="f36"/>
            </a:cxn>
            <a:cxn ang="f47">
              <a:pos x="f33" y="f37"/>
            </a:cxn>
            <a:cxn ang="f47">
              <a:pos x="f30" y="f38"/>
            </a:cxn>
            <a:cxn ang="f47">
              <a:pos x="f39" y="f37"/>
            </a:cxn>
            <a:cxn ang="f47">
              <a:pos x="f40" y="f36"/>
            </a:cxn>
            <a:cxn ang="f47">
              <a:pos x="f39" y="f34"/>
            </a:cxn>
            <a:cxn ang="f47">
              <a:pos x="f105" y="f106"/>
            </a:cxn>
          </a:cxnLst>
          <a:rect l="f25" t="f28" r="f26" b="f27"/>
          <a:pathLst>
            <a:path w="21600" h="21600">
              <a:moveTo>
                <a:pt x="f141" y="f142"/>
              </a:moveTo>
              <a:arcTo wR="f29" hR="f29" stAng="f123" swAng="f133"/>
              <a:lnTo>
                <a:pt x="f95" y="f96"/>
              </a:lnTo>
              <a:close/>
            </a:path>
          </a:pathLst>
        </a:custGeom>
        <a:solidFill>
          <a:schemeClr val="accent5">
            <a:lumMod val="40000"/>
            <a:lumOff val="60000"/>
          </a:schemeClr>
        </a:solidFill>
        <a:ln w="9360">
          <a:solidFill>
            <a:schemeClr val="accent5">
              <a:lumMod val="40000"/>
              <a:lumOff val="60000"/>
            </a:schemeClr>
          </a:solidFill>
          <a:prstDash val="solid"/>
          <a:round/>
        </a:ln>
      </xdr:spPr>
      <xdr:txBody>
        <a:bodyPr vert="horz" wrap="none" lIns="0" tIns="0" rIns="0" bIns="0" anchor="ctr" anchorCtr="0" compatLnSpc="0">
          <a:noAutofit/>
        </a:bodyPr>
        <a:lstStyle/>
        <a:p>
          <a:pPr lvl="0" algn="ctr" rtl="0" hangingPunct="0">
            <a:buNone/>
            <a:tabLst/>
          </a:pPr>
          <a:r>
            <a:rPr lang="de-DE" sz="1200" b="0" i="0" u="none" strike="noStrike" kern="1200" baseline="0">
              <a:ln>
                <a:noFill/>
              </a:ln>
              <a:latin typeface="Times New Roman" pitchFamily="18"/>
              <a:cs typeface="Times New Roman" pitchFamily="18"/>
            </a:rPr>
            <a:t>Plus Eigennutzung</a:t>
          </a:r>
        </a:p>
        <a:p>
          <a:pPr lvl="0" algn="ctr" rtl="0" hangingPunct="0">
            <a:buNone/>
            <a:tabLst/>
          </a:pPr>
          <a:r>
            <a:rPr lang="de-DE" sz="1200" b="0" i="0" u="none" strike="noStrike" kern="1200" baseline="0">
              <a:ln>
                <a:noFill/>
              </a:ln>
              <a:latin typeface="Times New Roman" pitchFamily="18"/>
              <a:cs typeface="Times New Roman" pitchFamily="18"/>
            </a:rPr>
            <a:t>Plus Chaletwert</a:t>
          </a:r>
        </a:p>
        <a:p>
          <a:pPr lvl="0" algn="ctr" rtl="0" hangingPunct="0">
            <a:buNone/>
            <a:tabLst/>
          </a:pPr>
          <a:r>
            <a:rPr lang="de-DE" sz="1200" b="0" i="0" u="none" strike="noStrike" kern="1200" baseline="0">
              <a:ln>
                <a:noFill/>
              </a:ln>
              <a:latin typeface="Times New Roman" pitchFamily="18"/>
              <a:cs typeface="Times New Roman" pitchFamily="18"/>
            </a:rPr>
            <a:t>Das Chalet gehört immer noch Ihnen!</a:t>
          </a:r>
        </a:p>
      </xdr:txBody>
    </xdr:sp>
    <xdr:clientData/>
  </xdr:oneCellAnchor>
  <xdr:oneCellAnchor>
    <xdr:from>
      <xdr:col>1</xdr:col>
      <xdr:colOff>29130</xdr:colOff>
      <xdr:row>42</xdr:row>
      <xdr:rowOff>105030</xdr:rowOff>
    </xdr:from>
    <xdr:ext cx="4223520" cy="2720880"/>
    <xdr:sp macro="" textlink="">
      <xdr:nvSpPr>
        <xdr:cNvPr id="2" name="Grafik 2">
          <a:extLst>
            <a:ext uri="{FF2B5EF4-FFF2-40B4-BE49-F238E27FC236}">
              <a16:creationId xmlns="" xmlns:a16="http://schemas.microsoft.com/office/drawing/2014/main" id="{82205D5B-626A-4336-ADD3-84C5B8DC971C}"/>
            </a:ext>
          </a:extLst>
        </xdr:cNvPr>
        <xdr:cNvSpPr/>
      </xdr:nvSpPr>
      <xdr:spPr>
        <a:xfrm>
          <a:off x="848280" y="7725030"/>
          <a:ext cx="4223520" cy="2720880"/>
        </a:xfrm>
        <a:custGeom>
          <a:avLst/>
          <a:gdLst>
            <a:gd name="f0" fmla="val 0"/>
            <a:gd name="f1" fmla="val 21600"/>
          </a:gdLst>
          <a:ahLst/>
          <a:cxnLst>
            <a:cxn ang="3cd4">
              <a:pos x="hc" y="t"/>
            </a:cxn>
            <a:cxn ang="0">
              <a:pos x="r" y="vc"/>
            </a:cxn>
            <a:cxn ang="cd4">
              <a:pos x="hc" y="b"/>
            </a:cxn>
            <a:cxn ang="cd2">
              <a:pos x="l" y="vc"/>
            </a:cxn>
          </a:cxnLst>
          <a:rect l="l" t="t" r="r" b="b"/>
          <a:pathLst>
            <a:path w="21600" h="21600">
              <a:moveTo>
                <a:pt x="f0" y="f0"/>
              </a:moveTo>
              <a:lnTo>
                <a:pt x="f1" y="f0"/>
              </a:lnTo>
              <a:lnTo>
                <a:pt x="f1" y="f1"/>
              </a:lnTo>
              <a:lnTo>
                <a:pt x="f0" y="f1"/>
              </a:lnTo>
              <a:lnTo>
                <a:pt x="f0" y="f0"/>
              </a:lnTo>
              <a:close/>
            </a:path>
          </a:pathLst>
        </a:custGeom>
        <a:blipFill>
          <a:blip xmlns:r="http://schemas.openxmlformats.org/officeDocument/2006/relationships" r:embed="rId1"/>
          <a:stretch>
            <a:fillRect/>
          </a:stretch>
        </a:blipFill>
        <a:ln>
          <a:noFill/>
          <a:prstDash val="solid"/>
        </a:ln>
      </xdr:spPr>
      <xdr:txBody>
        <a:bodyPr vert="horz" wrap="square" lIns="0" tIns="0" rIns="0" bIns="0" anchor="ctr" anchorCtr="0" compatLnSpc="0">
          <a:noAutofit/>
        </a:bodyPr>
        <a:lstStyle/>
        <a:p>
          <a:pPr lvl="0" algn="ctr" rtl="0" hangingPunct="0">
            <a:buNone/>
            <a:tabLst/>
          </a:pPr>
          <a:r>
            <a:rPr lang="de-DE" sz="1200" b="0" i="0" u="none" strike="noStrike" kern="1200" baseline="0">
              <a:ln>
                <a:noFill/>
              </a:ln>
              <a:latin typeface="Times New Roman" pitchFamily="18"/>
              <a:cs typeface="Times New Roman" pitchFamily="18"/>
            </a:rPr>
            <a:t>                                                                                                                                    o</a:t>
          </a:r>
        </a:p>
      </xdr:txBody>
    </xdr:sp>
    <xdr:clientData/>
  </xdr:oneCellAnchor>
  <xdr:oneCellAnchor>
    <xdr:from>
      <xdr:col>7</xdr:col>
      <xdr:colOff>374745</xdr:colOff>
      <xdr:row>57</xdr:row>
      <xdr:rowOff>86820</xdr:rowOff>
    </xdr:from>
    <xdr:ext cx="4159155" cy="779955"/>
    <xdr:sp macro="" textlink="">
      <xdr:nvSpPr>
        <xdr:cNvPr id="4" name="Freihandform: Form 3">
          <a:extLst>
            <a:ext uri="{FF2B5EF4-FFF2-40B4-BE49-F238E27FC236}">
              <a16:creationId xmlns="" xmlns:a16="http://schemas.microsoft.com/office/drawing/2014/main" id="{62388B4C-E366-4340-92B9-77B35FBF8749}"/>
            </a:ext>
          </a:extLst>
        </xdr:cNvPr>
        <xdr:cNvSpPr/>
      </xdr:nvSpPr>
      <xdr:spPr>
        <a:xfrm>
          <a:off x="6365970" y="10402395"/>
          <a:ext cx="4159155" cy="779955"/>
        </a:xfrm>
        <a:custGeom>
          <a:avLst>
            <a:gd name="f0" fmla="val 9293"/>
            <a:gd name="f1" fmla="val -47225"/>
          </a:avLst>
          <a:gdLst>
            <a:gd name="f2" fmla="val 10800000"/>
            <a:gd name="f3" fmla="val 5400000"/>
            <a:gd name="f4" fmla="val 16200000"/>
            <a:gd name="f5" fmla="val w"/>
            <a:gd name="f6" fmla="val h"/>
            <a:gd name="f7" fmla="val 0"/>
            <a:gd name="f8" fmla="val 21600"/>
            <a:gd name="f9" fmla="+- 0 0 1"/>
            <a:gd name="f10" fmla="val -2147483647"/>
            <a:gd name="f11" fmla="val 2147483647"/>
            <a:gd name="f12" fmla="val 3590"/>
            <a:gd name="f13" fmla="val 8970"/>
            <a:gd name="f14" fmla="val 12630"/>
            <a:gd name="f15" fmla="val 18010"/>
            <a:gd name="f16" fmla="*/ f5 1 21600"/>
            <a:gd name="f17" fmla="*/ f6 1 21600"/>
            <a:gd name="f18" fmla="pin -2147483647 f0 2147483647"/>
            <a:gd name="f19" fmla="pin -2147483647 f1 2147483647"/>
            <a:gd name="f20" fmla="+- 0 0 f12"/>
            <a:gd name="f21" fmla="+- 3590 0 f7"/>
            <a:gd name="f22" fmla="+- 0 0 f3"/>
            <a:gd name="f23" fmla="+- 21600 0 f15"/>
            <a:gd name="f24" fmla="+- 18010 0 f8"/>
            <a:gd name="f25" fmla="+- f18 0 10800"/>
            <a:gd name="f26" fmla="+- f19 0 10800"/>
            <a:gd name="f27" fmla="+- f19 0 21600"/>
            <a:gd name="f28" fmla="+- f18 0 21600"/>
            <a:gd name="f29" fmla="*/ f18 f16 1"/>
            <a:gd name="f30" fmla="*/ f19 f17 1"/>
            <a:gd name="f31" fmla="*/ 800 f16 1"/>
            <a:gd name="f32" fmla="*/ 20800 f16 1"/>
            <a:gd name="f33" fmla="*/ 20800 f17 1"/>
            <a:gd name="f34" fmla="*/ 800 f17 1"/>
            <a:gd name="f35" fmla="abs f20"/>
            <a:gd name="f36" fmla="abs f21"/>
            <a:gd name="f37" fmla="?: f20 f22 f3"/>
            <a:gd name="f38" fmla="?: f20 f3 f22"/>
            <a:gd name="f39" fmla="?: f20 f4 f3"/>
            <a:gd name="f40" fmla="?: f20 f3 f4"/>
            <a:gd name="f41" fmla="abs f23"/>
            <a:gd name="f42" fmla="?: f21 f22 f3"/>
            <a:gd name="f43" fmla="?: f21 f3 f22"/>
            <a:gd name="f44" fmla="?: f23 0 f2"/>
            <a:gd name="f45" fmla="?: f23 f2 0"/>
            <a:gd name="f46" fmla="abs f24"/>
            <a:gd name="f47" fmla="?: f23 f22 f3"/>
            <a:gd name="f48" fmla="?: f23 f3 f22"/>
            <a:gd name="f49" fmla="?: f23 f4 f3"/>
            <a:gd name="f50" fmla="?: f23 f3 f4"/>
            <a:gd name="f51" fmla="?: f24 f22 f3"/>
            <a:gd name="f52" fmla="?: f24 f3 f22"/>
            <a:gd name="f53" fmla="?: f20 0 f2"/>
            <a:gd name="f54" fmla="?: f20 f2 0"/>
            <a:gd name="f55" fmla="abs f25"/>
            <a:gd name="f56" fmla="abs f26"/>
            <a:gd name="f57" fmla="?: f20 f40 f39"/>
            <a:gd name="f58" fmla="?: f20 f39 f40"/>
            <a:gd name="f59" fmla="?: f21 f38 f37"/>
            <a:gd name="f60" fmla="?: f21 f45 f44"/>
            <a:gd name="f61" fmla="?: f21 f44 f45"/>
            <a:gd name="f62" fmla="?: f23 f42 f43"/>
            <a:gd name="f63" fmla="?: f23 f50 f49"/>
            <a:gd name="f64" fmla="?: f23 f49 f50"/>
            <a:gd name="f65" fmla="?: f24 f48 f47"/>
            <a:gd name="f66" fmla="?: f24 f54 f53"/>
            <a:gd name="f67" fmla="?: f24 f53 f54"/>
            <a:gd name="f68" fmla="?: f20 f51 f52"/>
            <a:gd name="f69" fmla="+- f55 0 f56"/>
            <a:gd name="f70" fmla="+- f56 0 f55"/>
            <a:gd name="f71" fmla="?: f21 f58 f57"/>
            <a:gd name="f72" fmla="?: f23 f60 f61"/>
            <a:gd name="f73" fmla="?: f24 f64 f63"/>
            <a:gd name="f74" fmla="?: f20 f66 f67"/>
            <a:gd name="f75" fmla="?: f26 f9 f69"/>
            <a:gd name="f76" fmla="?: f26 f69 f9"/>
            <a:gd name="f77" fmla="?: f25 f9 f70"/>
            <a:gd name="f78" fmla="?: f25 f70 f9"/>
            <a:gd name="f79" fmla="?: f18 f9 f75"/>
            <a:gd name="f80" fmla="?: f18 f9 f76"/>
            <a:gd name="f81" fmla="?: f27 f77 f9"/>
            <a:gd name="f82" fmla="?: f27 f78 f9"/>
            <a:gd name="f83" fmla="?: f28 f76 f9"/>
            <a:gd name="f84" fmla="?: f28 f75 f9"/>
            <a:gd name="f85" fmla="?: f19 f9 f78"/>
            <a:gd name="f86" fmla="?: f19 f9 f77"/>
            <a:gd name="f87" fmla="?: f79 f18 0"/>
            <a:gd name="f88" fmla="?: f79 f19 6280"/>
            <a:gd name="f89" fmla="?: f80 f18 0"/>
            <a:gd name="f90" fmla="?: f80 f19 15320"/>
            <a:gd name="f91" fmla="?: f81 f18 6280"/>
            <a:gd name="f92" fmla="?: f81 f19 21600"/>
            <a:gd name="f93" fmla="?: f82 f18 15320"/>
            <a:gd name="f94" fmla="?: f82 f19 21600"/>
            <a:gd name="f95" fmla="?: f83 f18 21600"/>
            <a:gd name="f96" fmla="?: f83 f19 15320"/>
            <a:gd name="f97" fmla="?: f84 f18 21600"/>
            <a:gd name="f98" fmla="?: f84 f19 6280"/>
            <a:gd name="f99" fmla="?: f85 f18 15320"/>
            <a:gd name="f100" fmla="?: f85 f19 0"/>
            <a:gd name="f101" fmla="?: f86 f18 6280"/>
            <a:gd name="f102" fmla="?: f86 f19 0"/>
          </a:gdLst>
          <a:ahLst>
            <a:ahXY gdRefX="f0" minX="f10" maxX="f11" gdRefY="f1" minY="f10" maxY="f11">
              <a:pos x="f29" y="f30"/>
            </a:ahXY>
          </a:ahLst>
          <a:cxnLst>
            <a:cxn ang="3cd4">
              <a:pos x="hc" y="t"/>
            </a:cxn>
            <a:cxn ang="0">
              <a:pos x="r" y="vc"/>
            </a:cxn>
            <a:cxn ang="cd4">
              <a:pos x="hc" y="b"/>
            </a:cxn>
            <a:cxn ang="cd2">
              <a:pos x="l" y="vc"/>
            </a:cxn>
          </a:cxnLst>
          <a:rect l="f31" t="f34" r="f32" b="f33"/>
          <a:pathLst>
            <a:path w="21600" h="21600">
              <a:moveTo>
                <a:pt x="f12" y="f7"/>
              </a:moveTo>
              <a:arcTo wR="f35" hR="f36" stAng="f71" swAng="f59"/>
              <a:lnTo>
                <a:pt x="f87" y="f88"/>
              </a:lnTo>
              <a:lnTo>
                <a:pt x="f7" y="f13"/>
              </a:lnTo>
              <a:lnTo>
                <a:pt x="f7" y="f14"/>
              </a:lnTo>
              <a:lnTo>
                <a:pt x="f89" y="f90"/>
              </a:lnTo>
              <a:lnTo>
                <a:pt x="f7" y="f15"/>
              </a:lnTo>
              <a:arcTo wR="f36" hR="f41" stAng="f72" swAng="f62"/>
              <a:lnTo>
                <a:pt x="f91" y="f92"/>
              </a:lnTo>
              <a:lnTo>
                <a:pt x="f13" y="f8"/>
              </a:lnTo>
              <a:lnTo>
                <a:pt x="f14" y="f8"/>
              </a:lnTo>
              <a:lnTo>
                <a:pt x="f93" y="f94"/>
              </a:lnTo>
              <a:lnTo>
                <a:pt x="f15" y="f8"/>
              </a:lnTo>
              <a:arcTo wR="f41" hR="f46" stAng="f73" swAng="f65"/>
              <a:lnTo>
                <a:pt x="f95" y="f96"/>
              </a:lnTo>
              <a:lnTo>
                <a:pt x="f8" y="f14"/>
              </a:lnTo>
              <a:lnTo>
                <a:pt x="f8" y="f13"/>
              </a:lnTo>
              <a:lnTo>
                <a:pt x="f97" y="f98"/>
              </a:lnTo>
              <a:lnTo>
                <a:pt x="f8" y="f12"/>
              </a:lnTo>
              <a:arcTo wR="f46" hR="f35" stAng="f74" swAng="f68"/>
              <a:lnTo>
                <a:pt x="f99" y="f100"/>
              </a:lnTo>
              <a:lnTo>
                <a:pt x="f14" y="f7"/>
              </a:lnTo>
              <a:lnTo>
                <a:pt x="f13" y="f7"/>
              </a:lnTo>
              <a:lnTo>
                <a:pt x="f101" y="f102"/>
              </a:lnTo>
              <a:close/>
            </a:path>
          </a:pathLst>
        </a:custGeom>
        <a:solidFill>
          <a:schemeClr val="accent5">
            <a:lumMod val="40000"/>
            <a:lumOff val="60000"/>
          </a:schemeClr>
        </a:solidFill>
        <a:ln w="25400">
          <a:solidFill>
            <a:schemeClr val="accent5">
              <a:lumMod val="20000"/>
              <a:lumOff val="80000"/>
            </a:schemeClr>
          </a:solidFill>
          <a:prstDash val="solid"/>
        </a:ln>
      </xdr:spPr>
      <xdr:txBody>
        <a:bodyPr vert="horz" wrap="none" lIns="0" tIns="0" rIns="0" bIns="0" anchor="ctr" anchorCtr="0" compatLnSpc="0">
          <a:noAutofit/>
        </a:bodyPr>
        <a:lstStyle/>
        <a:p>
          <a:pPr lvl="0" algn="ctr" rtl="0" hangingPunct="0">
            <a:buNone/>
            <a:tabLst/>
          </a:pPr>
          <a:r>
            <a:rPr lang="de-DE" sz="1200" kern="1200">
              <a:latin typeface="Times New Roman" pitchFamily="18"/>
            </a:rPr>
            <a:t>Die Bruttorendite bezeichnet den Ertrag vor Steuern und Inflation,</a:t>
          </a:r>
        </a:p>
        <a:p>
          <a:pPr lvl="0" algn="ctr" rtl="0" hangingPunct="0">
            <a:buNone/>
            <a:tabLst/>
          </a:pPr>
          <a:r>
            <a:rPr lang="de-DE" sz="1200" kern="1200">
              <a:latin typeface="Times New Roman" pitchFamily="18"/>
            </a:rPr>
            <a:t> also den nominalen Zinsertrag.</a:t>
          </a:r>
        </a:p>
      </xdr:txBody>
    </xdr:sp>
    <xdr:clientData/>
  </xdr:oneCellAnchor>
  <xdr:twoCellAnchor>
    <xdr:from>
      <xdr:col>2</xdr:col>
      <xdr:colOff>476251</xdr:colOff>
      <xdr:row>60</xdr:row>
      <xdr:rowOff>0</xdr:rowOff>
    </xdr:from>
    <xdr:to>
      <xdr:col>3</xdr:col>
      <xdr:colOff>619125</xdr:colOff>
      <xdr:row>64</xdr:row>
      <xdr:rowOff>76199</xdr:rowOff>
    </xdr:to>
    <xdr:sp macro="" textlink="">
      <xdr:nvSpPr>
        <xdr:cNvPr id="6" name="Sprechblase: rechteckig mit abgerundeten Ecken 5">
          <a:extLst>
            <a:ext uri="{FF2B5EF4-FFF2-40B4-BE49-F238E27FC236}">
              <a16:creationId xmlns="" xmlns:a16="http://schemas.microsoft.com/office/drawing/2014/main" id="{C480C57A-21C0-4F1F-B834-95F10DFAB91D}"/>
            </a:ext>
          </a:extLst>
        </xdr:cNvPr>
        <xdr:cNvSpPr/>
      </xdr:nvSpPr>
      <xdr:spPr>
        <a:xfrm>
          <a:off x="1847851" y="10858500"/>
          <a:ext cx="1476374" cy="800099"/>
        </a:xfrm>
        <a:prstGeom prst="wedgeRoundRectCallout">
          <a:avLst>
            <a:gd name="adj1" fmla="val -26143"/>
            <a:gd name="adj2" fmla="val -130548"/>
            <a:gd name="adj3" fmla="val 16667"/>
          </a:avLst>
        </a:prstGeom>
        <a:solidFill>
          <a:schemeClr val="accent5">
            <a:lumMod val="40000"/>
            <a:lumOff val="60000"/>
          </a:schemeClr>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200">
              <a:solidFill>
                <a:schemeClr val="tx1"/>
              </a:solidFill>
              <a:latin typeface="Times New Roman" panose="02020603050405020304" pitchFamily="18" charset="0"/>
              <a:cs typeface="Times New Roman" panose="02020603050405020304" pitchFamily="18" charset="0"/>
            </a:rPr>
            <a:t>Beispiele für den Verkaufspreis lt.</a:t>
          </a:r>
          <a:r>
            <a:rPr lang="de-DE" sz="1200" baseline="0">
              <a:solidFill>
                <a:schemeClr val="tx1"/>
              </a:solidFill>
              <a:latin typeface="Times New Roman" panose="02020603050405020304" pitchFamily="18" charset="0"/>
              <a:cs typeface="Times New Roman" panose="02020603050405020304" pitchFamily="18" charset="0"/>
            </a:rPr>
            <a:t> ebay</a:t>
          </a:r>
        </a:p>
        <a:p>
          <a:pPr algn="l"/>
          <a:endParaRPr lang="de-DE" sz="1200">
            <a:solidFill>
              <a:schemeClr val="tx1"/>
            </a:solidFill>
            <a:latin typeface="Times New Roman" panose="02020603050405020304" pitchFamily="18" charset="0"/>
            <a:cs typeface="Times New Roman" panose="02020603050405020304" pitchFamily="18" charset="0"/>
          </a:endParaRPr>
        </a:p>
      </xdr:txBody>
    </xdr:sp>
    <xdr:clientData/>
  </xdr:twoCellAnchor>
  <xdr:oneCellAnchor>
    <xdr:from>
      <xdr:col>4</xdr:col>
      <xdr:colOff>9525</xdr:colOff>
      <xdr:row>62</xdr:row>
      <xdr:rowOff>161925</xdr:rowOff>
    </xdr:from>
    <xdr:ext cx="184731" cy="264560"/>
    <xdr:sp macro="" textlink="">
      <xdr:nvSpPr>
        <xdr:cNvPr id="7" name="Textfeld 6">
          <a:extLst>
            <a:ext uri="{FF2B5EF4-FFF2-40B4-BE49-F238E27FC236}">
              <a16:creationId xmlns="" xmlns:a16="http://schemas.microsoft.com/office/drawing/2014/main" id="{F07A97A0-E909-41AF-BC82-83D344D84175}"/>
            </a:ext>
          </a:extLst>
        </xdr:cNvPr>
        <xdr:cNvSpPr txBox="1"/>
      </xdr:nvSpPr>
      <xdr:spPr>
        <a:xfrm>
          <a:off x="3933825" y="113823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sz="1100"/>
        </a:p>
      </xdr:txBody>
    </xdr:sp>
    <xdr:clientData/>
  </xdr:oneCellAnchor>
  <xdr:twoCellAnchor>
    <xdr:from>
      <xdr:col>0</xdr:col>
      <xdr:colOff>409575</xdr:colOff>
      <xdr:row>36</xdr:row>
      <xdr:rowOff>76200</xdr:rowOff>
    </xdr:from>
    <xdr:to>
      <xdr:col>5</xdr:col>
      <xdr:colOff>514350</xdr:colOff>
      <xdr:row>64</xdr:row>
      <xdr:rowOff>123824</xdr:rowOff>
    </xdr:to>
    <xdr:sp macro="" textlink="">
      <xdr:nvSpPr>
        <xdr:cNvPr id="5" name="Sprechblase: rechteckig 4">
          <a:extLst>
            <a:ext uri="{FF2B5EF4-FFF2-40B4-BE49-F238E27FC236}">
              <a16:creationId xmlns="" xmlns:a16="http://schemas.microsoft.com/office/drawing/2014/main" id="{02C0B095-CADE-4833-87D4-8DE4A5451F0F}"/>
            </a:ext>
          </a:extLst>
        </xdr:cNvPr>
        <xdr:cNvSpPr/>
      </xdr:nvSpPr>
      <xdr:spPr>
        <a:xfrm>
          <a:off x="409575" y="6591300"/>
          <a:ext cx="4848225" cy="5114924"/>
        </a:xfrm>
        <a:prstGeom prst="wedgeRectCallout">
          <a:avLst>
            <a:gd name="adj1" fmla="val 10405"/>
            <a:gd name="adj2" fmla="val 50023"/>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15</xdr:col>
      <xdr:colOff>123825</xdr:colOff>
      <xdr:row>48</xdr:row>
      <xdr:rowOff>104775</xdr:rowOff>
    </xdr:from>
    <xdr:to>
      <xdr:col>18</xdr:col>
      <xdr:colOff>161925</xdr:colOff>
      <xdr:row>57</xdr:row>
      <xdr:rowOff>133350</xdr:rowOff>
    </xdr:to>
    <xdr:sp macro="" textlink="">
      <xdr:nvSpPr>
        <xdr:cNvPr id="8" name="Sprechblase: rechteckig mit abgerundeten Ecken 7">
          <a:extLst>
            <a:ext uri="{FF2B5EF4-FFF2-40B4-BE49-F238E27FC236}">
              <a16:creationId xmlns="" xmlns:a16="http://schemas.microsoft.com/office/drawing/2014/main" id="{A3163AB2-6524-4014-BB06-3DFEABAAA4EA}"/>
            </a:ext>
          </a:extLst>
        </xdr:cNvPr>
        <xdr:cNvSpPr/>
      </xdr:nvSpPr>
      <xdr:spPr>
        <a:xfrm>
          <a:off x="12211050" y="8801100"/>
          <a:ext cx="2143125" cy="1657350"/>
        </a:xfrm>
        <a:prstGeom prst="wedgeRoundRectCallout">
          <a:avLst>
            <a:gd name="adj1" fmla="val -37277"/>
            <a:gd name="adj2" fmla="val -63936"/>
            <a:gd name="adj3" fmla="val 16667"/>
          </a:avLst>
        </a:prstGeom>
        <a:solidFill>
          <a:schemeClr val="accent5">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de-DE" sz="1100">
              <a:solidFill>
                <a:sysClr val="windowText" lastClr="000000"/>
              </a:solidFill>
            </a:rPr>
            <a:t>Warum Rendite ohne Chaletverkauf ?</a:t>
          </a:r>
        </a:p>
        <a:p>
          <a:pPr algn="l"/>
          <a:endParaRPr lang="de-DE" sz="1100">
            <a:solidFill>
              <a:sysClr val="windowText" lastClr="000000"/>
            </a:solidFill>
          </a:endParaRPr>
        </a:p>
        <a:p>
          <a:pPr algn="l"/>
          <a:r>
            <a:rPr lang="de-DE" sz="1100">
              <a:solidFill>
                <a:sysClr val="windowText" lastClr="000000"/>
              </a:solidFill>
            </a:rPr>
            <a:t>Der Preis kann sich nach oben/unten verändern.</a:t>
          </a:r>
        </a:p>
        <a:p>
          <a:pPr algn="l"/>
          <a:r>
            <a:rPr lang="de-DE" sz="1100">
              <a:solidFill>
                <a:sysClr val="windowText" lastClr="000000"/>
              </a:solidFill>
            </a:rPr>
            <a:t>Wir halten es für unsolide, hiert den Chaletverkauf in die Rendite einzubringen</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14</xdr:row>
      <xdr:rowOff>114300</xdr:rowOff>
    </xdr:from>
    <xdr:to>
      <xdr:col>7</xdr:col>
      <xdr:colOff>0</xdr:colOff>
      <xdr:row>24</xdr:row>
      <xdr:rowOff>139919</xdr:rowOff>
    </xdr:to>
    <xdr:pic>
      <xdr:nvPicPr>
        <xdr:cNvPr id="4" name="Grafik 3">
          <a:extLst>
            <a:ext uri="{FF2B5EF4-FFF2-40B4-BE49-F238E27FC236}">
              <a16:creationId xmlns="" xmlns:a16="http://schemas.microsoft.com/office/drawing/2014/main" id="{36B11225-2B35-419C-91E1-A7D09672744E}"/>
            </a:ext>
          </a:extLst>
        </xdr:cNvPr>
        <xdr:cNvPicPr>
          <a:picLocks noChangeAspect="1"/>
        </xdr:cNvPicPr>
      </xdr:nvPicPr>
      <xdr:blipFill>
        <a:blip xmlns:r="http://schemas.openxmlformats.org/officeDocument/2006/relationships" r:embed="rId1">
          <a:extLst>
            <a:ext uri="{28A0092B-C50C-407E-A947-70E740481C1C}">
              <a14:useLocalDpi xmlns="" xmlns:a14="http://schemas.microsoft.com/office/drawing/2010/main" val="0"/>
            </a:ext>
          </a:extLst>
        </a:blip>
        <a:stretch>
          <a:fillRect/>
        </a:stretch>
      </xdr:blipFill>
      <xdr:spPr>
        <a:xfrm>
          <a:off x="838200" y="2676525"/>
          <a:ext cx="4191000" cy="1835369"/>
        </a:xfrm>
        <a:prstGeom prst="rect">
          <a:avLst/>
        </a:prstGeom>
      </xdr:spPr>
    </xdr:pic>
    <xdr:clientData/>
  </xdr:twoCellAnchor>
  <xdr:twoCellAnchor editAs="oneCell">
    <xdr:from>
      <xdr:col>1</xdr:col>
      <xdr:colOff>819150</xdr:colOff>
      <xdr:row>24</xdr:row>
      <xdr:rowOff>95250</xdr:rowOff>
    </xdr:from>
    <xdr:to>
      <xdr:col>13</xdr:col>
      <xdr:colOff>819150</xdr:colOff>
      <xdr:row>34</xdr:row>
      <xdr:rowOff>174401</xdr:rowOff>
    </xdr:to>
    <xdr:pic>
      <xdr:nvPicPr>
        <xdr:cNvPr id="5" name="Grafik 4">
          <a:extLst>
            <a:ext uri="{FF2B5EF4-FFF2-40B4-BE49-F238E27FC236}">
              <a16:creationId xmlns="" xmlns:a16="http://schemas.microsoft.com/office/drawing/2014/main" id="{742CD47A-D731-47BE-AE2A-321E90E3F85B}"/>
            </a:ext>
          </a:extLst>
        </xdr:cNvPr>
        <xdr:cNvPicPr>
          <a:picLocks noChangeAspect="1"/>
        </xdr:cNvPicPr>
      </xdr:nvPicPr>
      <xdr:blipFill>
        <a:blip xmlns:r="http://schemas.openxmlformats.org/officeDocument/2006/relationships" r:embed="rId2">
          <a:extLst>
            <a:ext uri="{28A0092B-C50C-407E-A947-70E740481C1C}">
              <a14:useLocalDpi xmlns="" xmlns:a14="http://schemas.microsoft.com/office/drawing/2010/main" val="0"/>
            </a:ext>
          </a:extLst>
        </a:blip>
        <a:stretch>
          <a:fillRect/>
        </a:stretch>
      </xdr:blipFill>
      <xdr:spPr>
        <a:xfrm>
          <a:off x="819150" y="4467225"/>
          <a:ext cx="10058400" cy="188890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1</xdr:col>
      <xdr:colOff>314325</xdr:colOff>
      <xdr:row>0</xdr:row>
      <xdr:rowOff>16054</xdr:rowOff>
    </xdr:from>
    <xdr:ext cx="914399" cy="774521"/>
    <xdr:pic>
      <xdr:nvPicPr>
        <xdr:cNvPr id="2" name="Bild 62" descr="dekoratives Element">
          <a:extLst>
            <a:ext uri="{FF2B5EF4-FFF2-40B4-BE49-F238E27FC236}">
              <a16:creationId xmlns="" xmlns:a16="http://schemas.microsoft.com/office/drawing/2014/main" id="{890776C2-C506-4497-BE2D-6307C961AE1D}"/>
            </a:ext>
          </a:extLst>
        </xdr:cNvPr>
        <xdr:cNvPicPr>
          <a:picLocks noChangeAspect="1"/>
        </xdr:cNvPicPr>
      </xdr:nvPicPr>
      <xdr:blipFill>
        <a:blip xmlns:r="http://schemas.openxmlformats.org/officeDocument/2006/relationships" r:embed="rId1"/>
        <a:stretch>
          <a:fillRect/>
        </a:stretch>
      </xdr:blipFill>
      <xdr:spPr>
        <a:xfrm>
          <a:off x="1076325" y="16054"/>
          <a:ext cx="914399" cy="774521"/>
        </a:xfrm>
        <a:prstGeom prst="rect">
          <a:avLst/>
        </a:prstGeom>
      </xdr:spPr>
    </xdr:pic>
    <xdr:clientData/>
  </xdr:oneCellAnchor>
  <xdr:twoCellAnchor editAs="oneCell">
    <xdr:from>
      <xdr:col>3</xdr:col>
      <xdr:colOff>1162050</xdr:colOff>
      <xdr:row>2</xdr:row>
      <xdr:rowOff>0</xdr:rowOff>
    </xdr:from>
    <xdr:to>
      <xdr:col>5</xdr:col>
      <xdr:colOff>365386</xdr:colOff>
      <xdr:row>7</xdr:row>
      <xdr:rowOff>19050</xdr:rowOff>
    </xdr:to>
    <xdr:pic>
      <xdr:nvPicPr>
        <xdr:cNvPr id="5" name="Grafik 4">
          <a:extLst>
            <a:ext uri="{FF2B5EF4-FFF2-40B4-BE49-F238E27FC236}">
              <a16:creationId xmlns="" xmlns:a16="http://schemas.microsoft.com/office/drawing/2014/main" id="{C19704D9-0453-4B0E-84C7-B5F56C5B821C}"/>
            </a:ext>
          </a:extLst>
        </xdr:cNvPr>
        <xdr:cNvPicPr>
          <a:picLocks noChangeAspect="1"/>
        </xdr:cNvPicPr>
      </xdr:nvPicPr>
      <xdr:blipFill>
        <a:blip xmlns:r="http://schemas.openxmlformats.org/officeDocument/2006/relationships" r:embed="rId2">
          <a:extLst>
            <a:ext uri="{28A0092B-C50C-407E-A947-70E740481C1C}">
              <a14:useLocalDpi xmlns="" xmlns:a14="http://schemas.microsoft.com/office/drawing/2010/main" val="0"/>
            </a:ext>
          </a:extLst>
        </a:blip>
        <a:stretch>
          <a:fillRect/>
        </a:stretch>
      </xdr:blipFill>
      <xdr:spPr>
        <a:xfrm>
          <a:off x="3390900" y="895350"/>
          <a:ext cx="1889386" cy="1257300"/>
        </a:xfrm>
        <a:prstGeom prst="rect">
          <a:avLst/>
        </a:prstGeom>
      </xdr:spPr>
    </xdr:pic>
    <xdr:clientData/>
  </xdr:twoCellAnchor>
  <xdr:twoCellAnchor editAs="oneCell">
    <xdr:from>
      <xdr:col>7</xdr:col>
      <xdr:colOff>171450</xdr:colOff>
      <xdr:row>0</xdr:row>
      <xdr:rowOff>9525</xdr:rowOff>
    </xdr:from>
    <xdr:to>
      <xdr:col>8</xdr:col>
      <xdr:colOff>9525</xdr:colOff>
      <xdr:row>1</xdr:row>
      <xdr:rowOff>25400</xdr:rowOff>
    </xdr:to>
    <xdr:pic>
      <xdr:nvPicPr>
        <xdr:cNvPr id="8" name="Grafik 7">
          <a:extLst>
            <a:ext uri="{FF2B5EF4-FFF2-40B4-BE49-F238E27FC236}">
              <a16:creationId xmlns="" xmlns:a16="http://schemas.microsoft.com/office/drawing/2014/main" id="{2F5A5BCE-2D3A-466D-8227-85FDACE16AEC}"/>
            </a:ext>
          </a:extLst>
        </xdr:cNvPr>
        <xdr:cNvPicPr>
          <a:picLocks noChangeAspect="1"/>
        </xdr:cNvPicPr>
      </xdr:nvPicPr>
      <xdr:blipFill>
        <a:blip xmlns:r="http://schemas.openxmlformats.org/officeDocument/2006/relationships" r:embed="rId3" cstate="print">
          <a:extLst>
            <a:ext uri="{28A0092B-C50C-407E-A947-70E740481C1C}">
              <a14:useLocalDpi xmlns="" xmlns:a14="http://schemas.microsoft.com/office/drawing/2010/main" val="0"/>
            </a:ext>
          </a:extLst>
        </a:blip>
        <a:stretch>
          <a:fillRect/>
        </a:stretch>
      </xdr:blipFill>
      <xdr:spPr>
        <a:xfrm>
          <a:off x="7772400" y="9525"/>
          <a:ext cx="1181100" cy="7874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1</xdr:col>
      <xdr:colOff>214920</xdr:colOff>
      <xdr:row>20</xdr:row>
      <xdr:rowOff>5400</xdr:rowOff>
    </xdr:from>
    <xdr:ext cx="3601080" cy="2161080"/>
    <xdr:pic>
      <xdr:nvPicPr>
        <xdr:cNvPr id="2" name="Grafik 4">
          <a:extLst>
            <a:ext uri="{FF2B5EF4-FFF2-40B4-BE49-F238E27FC236}">
              <a16:creationId xmlns="" xmlns:a16="http://schemas.microsoft.com/office/drawing/2014/main" id="{F9E8032A-17E7-4810-83BF-55C5018A131A}"/>
            </a:ext>
          </a:extLst>
        </xdr:cNvPr>
        <xdr:cNvPicPr>
          <a:picLocks noChangeAspect="1"/>
        </xdr:cNvPicPr>
      </xdr:nvPicPr>
      <xdr:blipFill>
        <a:blip xmlns:r="http://schemas.openxmlformats.org/officeDocument/2006/relationships" r:embed="rId1">
          <a:lum/>
          <a:alphaModFix/>
        </a:blip>
        <a:srcRect/>
        <a:stretch>
          <a:fillRect/>
        </a:stretch>
      </xdr:blipFill>
      <xdr:spPr>
        <a:xfrm>
          <a:off x="1034070" y="3624900"/>
          <a:ext cx="3601080" cy="2161080"/>
        </a:xfrm>
        <a:prstGeom prst="rect">
          <a:avLst/>
        </a:prstGeom>
        <a:noFill/>
        <a:ln>
          <a:noFill/>
        </a:ln>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16</xdr:col>
      <xdr:colOff>29765</xdr:colOff>
      <xdr:row>1</xdr:row>
      <xdr:rowOff>188141</xdr:rowOff>
    </xdr:from>
    <xdr:to>
      <xdr:col>16</xdr:col>
      <xdr:colOff>830968</xdr:colOff>
      <xdr:row>3</xdr:row>
      <xdr:rowOff>85726</xdr:rowOff>
    </xdr:to>
    <xdr:sp macro="" textlink="$Q$2">
      <xdr:nvSpPr>
        <xdr:cNvPr id="2" name="Rechteck 1" descr="Jahr">
          <a:extLst>
            <a:ext uri="{FF2B5EF4-FFF2-40B4-BE49-F238E27FC236}">
              <a16:creationId xmlns="" xmlns:a16="http://schemas.microsoft.com/office/drawing/2014/main" id="{EFA835C7-C89B-422A-9D02-37C040F072D5}"/>
            </a:ext>
          </a:extLst>
        </xdr:cNvPr>
        <xdr:cNvSpPr/>
      </xdr:nvSpPr>
      <xdr:spPr>
        <a:xfrm flipH="1">
          <a:off x="16022240" y="350066"/>
          <a:ext cx="953603" cy="269060"/>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rtl="0"/>
          <a:fld id="{B5844B8A-4141-4FF4-9316-6625FB86BF57}" type="TxLink">
            <a:rPr lang="en-US" sz="1000" b="1" i="0" u="none" strike="noStrike">
              <a:solidFill>
                <a:schemeClr val="bg1"/>
              </a:solidFill>
              <a:latin typeface="verdana" panose="020B0604030504040204" pitchFamily="34" charset="0"/>
              <a:ea typeface="verdana"/>
              <a:cs typeface="Arial"/>
            </a:rPr>
            <a:pPr algn="ctr" rtl="0"/>
            <a:t>2024</a:t>
          </a:fld>
          <a:endParaRPr lang="en-US" sz="1200" b="1">
            <a:solidFill>
              <a:schemeClr val="bg1"/>
            </a:solidFill>
            <a:latin typeface="verdana" panose="020B060403050404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Einfaches%20pers&#246;nliches%20Budget1"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TART"/>
      <sheetName val="PERSÖNLICHES BUDGET"/>
      <sheetName val="Einfaches persönliches Budget1"/>
    </sheetNames>
    <sheetDataSet>
      <sheetData sheetId="0"/>
      <sheetData sheetId="1"/>
      <sheetData sheetId="2" refreshError="1"/>
    </sheetDataSet>
  </externalBook>
</externalLink>
</file>

<file path=xl/tables/table1.xml><?xml version="1.0" encoding="utf-8"?>
<table xmlns="http://schemas.openxmlformats.org/spreadsheetml/2006/main" id="1" name="Darlehen" displayName="Darlehen" ref="B9:H369" headerRowDxfId="422" dataDxfId="421">
  <tableColumns count="7">
    <tableColumn id="1" name="Zhlg-Nr." totalsRowLabel="Ergebnis" dataDxfId="420" totalsRowDxfId="419">
      <calculatedColumnFormula>IFERROR(IF(DarlehenNichtBezahlt*DarlehenIstGut,ZahlungNummer,""), "")</calculatedColumnFormula>
    </tableColumn>
    <tableColumn id="2" name="Zahlungstermin" dataDxfId="418" totalsRowDxfId="417" dataCellStyle="Datum">
      <calculatedColumnFormula>IFERROR(IF(DarlehenNichtBezahlt*DarlehenIstGut,ZahlungsDatum,""), "")</calculatedColumnFormula>
    </tableColumn>
    <tableColumn id="3" name="Anfangssaldo" dataDxfId="416" totalsRowDxfId="415">
      <calculatedColumnFormula>IFERROR(IF(DarlehenNichtBezahlt*DarlehenIstGut,DarlehensWert,""), "")</calculatedColumnFormula>
    </tableColumn>
    <tableColumn id="4" name="Zahlung" dataDxfId="414" totalsRowDxfId="413">
      <calculatedColumnFormula>IFERROR(IF(DarlehenNichtBezahlt*DarlehenIstGut,MonatlicheZahlung,""), "")</calculatedColumnFormula>
    </tableColumn>
    <tableColumn id="5" name="Kapital" dataDxfId="412" totalsRowDxfId="411">
      <calculatedColumnFormula>IFERROR(IF(DarlehenNichtBezahlt*DarlehenIstGut,Kapital,""), "")</calculatedColumnFormula>
    </tableColumn>
    <tableColumn id="6" name="Zinsen" dataDxfId="410" totalsRowDxfId="409">
      <calculatedColumnFormula>IFERROR(IF(DarlehenNichtBezahlt*DarlehenIstGut,ZinsBetrag,""), "")</calculatedColumnFormula>
    </tableColumn>
    <tableColumn id="7" name="Endsaldo" totalsRowFunction="count" dataDxfId="408" totalsRowDxfId="407">
      <calculatedColumnFormula>IFERROR(IF(DarlehenNichtBezahlt*DarlehenIstGut,AbschlussSaldo,""), "")</calculatedColumnFormula>
    </tableColumn>
  </tableColumns>
  <tableStyleInfo name="DARLEHENSRECHNER" showFirstColumn="0" showLastColumn="0" showRowStripes="1" showColumnStripes="0"/>
  <extLst>
    <ext xmlns:x14="http://schemas.microsoft.com/office/spreadsheetml/2009/9/main" uri="{504A1905-F514-4f6f-8877-14C23A59335A}">
      <x14:table altTextSummary="Verfolgen Sie Zahlungsnummer, Zahlungsdatum, Anfangssaldo, Endsaldo, Zahlung, Kapital und Zinsbeträge mit dieser Tabelle nach."/>
    </ext>
  </extLst>
</table>
</file>

<file path=xl/tables/table10.xml><?xml version="1.0" encoding="utf-8"?>
<table xmlns="http://schemas.openxmlformats.org/spreadsheetml/2006/main" id="38" name="GebührenUndAbonnements" displayName="GebührenUndAbonnements" ref="C71:Q79" totalsRowCount="1" headerRowDxfId="148" dataDxfId="147" totalsRowDxfId="146">
  <autoFilter ref="C71:Q78"/>
  <tableColumns count="15">
    <tableColumn id="1" name="GEBÜHREN/ABONNEMENTS" totalsRowLabel="Ergebnis" dataDxfId="145" totalsRowDxfId="144"/>
    <tableColumn id="2" name="Januar" totalsRowFunction="sum" dataDxfId="143" totalsRowDxfId="142"/>
    <tableColumn id="3" name="Februar" totalsRowFunction="sum" dataDxfId="141" totalsRowDxfId="140"/>
    <tableColumn id="4" name="März" totalsRowFunction="sum" dataDxfId="139" totalsRowDxfId="138"/>
    <tableColumn id="5" name="April" totalsRowFunction="sum" dataDxfId="137" totalsRowDxfId="136"/>
    <tableColumn id="6" name="Mai" totalsRowFunction="sum" dataDxfId="135" totalsRowDxfId="134"/>
    <tableColumn id="7" name="Juni" totalsRowFunction="sum" dataDxfId="133" totalsRowDxfId="132"/>
    <tableColumn id="8" name="Juli" totalsRowFunction="sum" dataDxfId="131" totalsRowDxfId="130"/>
    <tableColumn id="9" name="August" totalsRowFunction="sum" dataDxfId="129" totalsRowDxfId="128"/>
    <tableColumn id="10" name="September" totalsRowFunction="sum" dataDxfId="127" totalsRowDxfId="126"/>
    <tableColumn id="11" name="Oktober" totalsRowFunction="sum" dataDxfId="125" totalsRowDxfId="124"/>
    <tableColumn id="12" name="November" totalsRowFunction="sum" dataDxfId="123" totalsRowDxfId="122"/>
    <tableColumn id="13" name="Dezember" totalsRowFunction="sum" dataDxfId="121" totalsRowDxfId="120"/>
    <tableColumn id="14" name="Jahr" totalsRowFunction="sum" dataDxfId="119" totalsRowDxfId="118">
      <calculatedColumnFormula>SUM(GebührenUndAbonnements[[#This Row],[Januar]:[Dezember]])</calculatedColumnFormula>
    </tableColumn>
    <tableColumn id="15" name="Sparkline" dataDxfId="117" totalsRowDxfId="116"/>
  </tableColumns>
  <tableStyleInfo showFirstColumn="1" showLastColumn="0" showRowStripes="0" showColumnStripes="1"/>
  <extLst>
    <ext xmlns:x14="http://schemas.microsoft.com/office/spreadsheetml/2009/9/main" uri="{504A1905-F514-4f6f-8877-14C23A59335A}">
      <x14:table altTextSummary="Geben Sie Gebühren und Abonnements und monatliche Beträge in diese Tabelle ein. Der jährliche Betrag und die monatlichen Summen werden automatisch berechnet, und die Sparklines werden aktualisiert."/>
    </ext>
  </extLst>
</table>
</file>

<file path=xl/tables/table11.xml><?xml version="1.0" encoding="utf-8"?>
<table xmlns="http://schemas.openxmlformats.org/spreadsheetml/2006/main" id="39" name="Persönlichen" displayName="Persönlichen" ref="C81:Q87" totalsRowCount="1" headerRowDxfId="115" dataDxfId="114" totalsRowDxfId="113">
  <autoFilter ref="C81:Q86"/>
  <tableColumns count="15">
    <tableColumn id="1" name="PERSÖNLICHEN" totalsRowLabel="Ergebnis" dataDxfId="112" totalsRowDxfId="111"/>
    <tableColumn id="2" name="Januar" totalsRowFunction="sum" dataDxfId="110" totalsRowDxfId="109"/>
    <tableColumn id="3" name="Februar" totalsRowFunction="sum" dataDxfId="108" totalsRowDxfId="107"/>
    <tableColumn id="4" name="März" totalsRowFunction="sum" dataDxfId="106" totalsRowDxfId="105"/>
    <tableColumn id="5" name="April" totalsRowFunction="sum" dataDxfId="104" totalsRowDxfId="103"/>
    <tableColumn id="6" name="Mai" totalsRowFunction="sum" dataDxfId="102" totalsRowDxfId="101"/>
    <tableColumn id="7" name="Juni" totalsRowFunction="sum" dataDxfId="100" totalsRowDxfId="99"/>
    <tableColumn id="8" name="Juli" totalsRowFunction="sum" dataDxfId="98" totalsRowDxfId="97"/>
    <tableColumn id="9" name="August" totalsRowFunction="sum" dataDxfId="96" totalsRowDxfId="95"/>
    <tableColumn id="10" name="September" totalsRowFunction="sum" dataDxfId="94" totalsRowDxfId="93"/>
    <tableColumn id="11" name="Oktober" totalsRowFunction="sum" dataDxfId="92" totalsRowDxfId="91"/>
    <tableColumn id="12" name="November" totalsRowFunction="sum" dataDxfId="90" totalsRowDxfId="89"/>
    <tableColumn id="13" name="Dezember" totalsRowFunction="sum" dataDxfId="88" totalsRowDxfId="87"/>
    <tableColumn id="14" name="Jahr" totalsRowFunction="sum" dataDxfId="86" totalsRowDxfId="85">
      <calculatedColumnFormula>SUM(Persönlichen[[#This Row],[Januar]:[Dezember]])</calculatedColumnFormula>
    </tableColumn>
    <tableColumn id="15" name="Sparkline" dataDxfId="84" totalsRowDxfId="83"/>
  </tableColumns>
  <tableStyleInfo showFirstColumn="1" showLastColumn="0" showRowStripes="0" showColumnStripes="1"/>
  <extLst>
    <ext xmlns:x14="http://schemas.microsoft.com/office/spreadsheetml/2009/9/main" uri="{504A1905-F514-4f6f-8877-14C23A59335A}">
      <x14:table altTextSummary="Geben Sie persönliche Ausgaben und monatliche Beträge in diese Tabelle ein. Der jährliche Betrag und die monatlichen Summen werden automatisch berechnet, und die Sparklines werden aktualisiert."/>
    </ext>
  </extLst>
</table>
</file>

<file path=xl/tables/table12.xml><?xml version="1.0" encoding="utf-8"?>
<table xmlns="http://schemas.openxmlformats.org/spreadsheetml/2006/main" id="40" name="Finanzen" displayName="Finanzen" ref="C89:Q95" totalsRowCount="1" headerRowDxfId="82" dataDxfId="81" totalsRowDxfId="80">
  <autoFilter ref="C89:Q94"/>
  <tableColumns count="15">
    <tableColumn id="1" name="FINANZIELLE VERPFLICHTUNGEN" totalsRowLabel="Ergebnis" dataDxfId="79" totalsRowDxfId="78"/>
    <tableColumn id="2" name="Januar" totalsRowFunction="sum" dataDxfId="77" totalsRowDxfId="76"/>
    <tableColumn id="3" name="Februar" totalsRowFunction="sum" dataDxfId="75" totalsRowDxfId="74"/>
    <tableColumn id="4" name="März" totalsRowFunction="sum" dataDxfId="73" totalsRowDxfId="72"/>
    <tableColumn id="5" name="April" totalsRowFunction="sum" dataDxfId="71" totalsRowDxfId="70"/>
    <tableColumn id="6" name="Mai" totalsRowFunction="sum" dataDxfId="69" totalsRowDxfId="68"/>
    <tableColumn id="7" name="Juni" totalsRowFunction="sum" dataDxfId="67" totalsRowDxfId="66"/>
    <tableColumn id="8" name="Juli" totalsRowFunction="sum" dataDxfId="65" totalsRowDxfId="64"/>
    <tableColumn id="9" name="August" totalsRowFunction="sum" dataDxfId="63" totalsRowDxfId="62"/>
    <tableColumn id="10" name="September" totalsRowFunction="sum" dataDxfId="61" totalsRowDxfId="60"/>
    <tableColumn id="11" name="Oktober" totalsRowFunction="sum" dataDxfId="59" totalsRowDxfId="58"/>
    <tableColumn id="12" name="November" totalsRowFunction="sum" dataDxfId="57" totalsRowDxfId="56"/>
    <tableColumn id="13" name="Dezember" totalsRowFunction="sum" dataDxfId="55" totalsRowDxfId="54"/>
    <tableColumn id="14" name="Jahr" totalsRowFunction="sum" dataDxfId="53" totalsRowDxfId="52">
      <calculatedColumnFormula>SUM(Finanzen[[#This Row],[Januar]:[Dezember]])</calculatedColumnFormula>
    </tableColumn>
    <tableColumn id="15" name="Sparkline" dataDxfId="51" totalsRowDxfId="50"/>
  </tableColumns>
  <tableStyleInfo showFirstColumn="1" showLastColumn="0" showRowStripes="0" showColumnStripes="1"/>
  <extLst>
    <ext xmlns:x14="http://schemas.microsoft.com/office/spreadsheetml/2009/9/main" uri="{504A1905-F514-4f6f-8877-14C23A59335A}">
      <x14:table altTextSummary="Geben Sie finanzielle Verpflichtungen und monatliche Beträge in diese Tabelle ein. Der jährliche Betrag und die monatlichen Summen werden automatisch berechnet, und die Sparklines werden aktualisiert."/>
    </ext>
  </extLst>
</table>
</file>

<file path=xl/tables/table13.xml><?xml version="1.0" encoding="utf-8"?>
<table xmlns="http://schemas.openxmlformats.org/spreadsheetml/2006/main" id="41" name="Verschiedenes" displayName="Verschiedenes" ref="C97:Q103" totalsRowCount="1" headerRowDxfId="49" dataDxfId="48" totalsRowDxfId="47">
  <autoFilter ref="C97:Q102"/>
  <tableColumns count="15">
    <tableColumn id="1" name="VERSCHIEDENE ZAHLUNGEN" totalsRowLabel="Ergebnis" dataDxfId="46" totalsRowDxfId="45"/>
    <tableColumn id="2" name="Januar" totalsRowFunction="sum" dataDxfId="44" totalsRowDxfId="43"/>
    <tableColumn id="3" name="Februar" totalsRowFunction="sum" dataDxfId="42" totalsRowDxfId="41"/>
    <tableColumn id="4" name="März" totalsRowFunction="sum" dataDxfId="40" totalsRowDxfId="39"/>
    <tableColumn id="5" name="April" totalsRowFunction="sum" dataDxfId="38" totalsRowDxfId="37"/>
    <tableColumn id="6" name="Mai" totalsRowFunction="sum" dataDxfId="36" totalsRowDxfId="35"/>
    <tableColumn id="7" name="Juni" totalsRowFunction="sum" dataDxfId="34" totalsRowDxfId="33"/>
    <tableColumn id="8" name="Juli" totalsRowFunction="sum" dataDxfId="32" totalsRowDxfId="31"/>
    <tableColumn id="9" name="August" totalsRowFunction="sum" dataDxfId="30" totalsRowDxfId="29"/>
    <tableColumn id="10" name="September" totalsRowFunction="sum" dataDxfId="28" totalsRowDxfId="27"/>
    <tableColumn id="11" name="Oktober" totalsRowFunction="sum" dataDxfId="26" totalsRowDxfId="25"/>
    <tableColumn id="12" name="November" totalsRowFunction="sum" dataDxfId="24" totalsRowDxfId="23"/>
    <tableColumn id="13" name="Dezember" totalsRowFunction="sum" dataDxfId="22" totalsRowDxfId="21"/>
    <tableColumn id="14" name="Jahr" totalsRowFunction="sum" dataDxfId="20" totalsRowDxfId="19">
      <calculatedColumnFormula>SUM(Verschiedenes[[#This Row],[Januar]:[Dezember]])</calculatedColumnFormula>
    </tableColumn>
    <tableColumn id="15" name="Sparkline" dataDxfId="18" totalsRowDxfId="17"/>
  </tableColumns>
  <tableStyleInfo showFirstColumn="1" showLastColumn="0" showRowStripes="0" showColumnStripes="1"/>
  <extLst>
    <ext xmlns:x14="http://schemas.microsoft.com/office/spreadsheetml/2009/9/main" uri="{504A1905-F514-4f6f-8877-14C23A59335A}">
      <x14:table altTextSummary="Geben Sie sonstige Ausgaben und monatliche Beträge in diese Tabelle ein. Der jährliche Betrag und die monatlichen Summen werden automatisch berechnet, und die Sparklines werden aktualisiert."/>
    </ext>
  </extLst>
</table>
</file>

<file path=xl/tables/table14.xml><?xml version="1.0" encoding="utf-8"?>
<table xmlns="http://schemas.openxmlformats.org/spreadsheetml/2006/main" id="42" name="Summen" displayName="Summen" ref="C105:Q107" totalsRowShown="0" headerRowDxfId="16" dataDxfId="15">
  <tableColumns count="15">
    <tableColumn id="1" name="SUMMEN" dataDxfId="14"/>
    <tableColumn id="2" name="JAN" dataDxfId="13">
      <calculatedColumnFormula>[1]!Einkünfte[[#Totals],[Januar]]-D105</calculatedColumnFormula>
    </tableColumn>
    <tableColumn id="3" name="FEB" dataDxfId="12">
      <calculatedColumnFormula>[1]!Einkünfte[[#Totals],[Februar]]-E105</calculatedColumnFormula>
    </tableColumn>
    <tableColumn id="4" name="MRZ" dataDxfId="11">
      <calculatedColumnFormula>[1]!Einkünfte[[#Totals],[März]]-F105</calculatedColumnFormula>
    </tableColumn>
    <tableColumn id="5" name="APR" dataDxfId="10">
      <calculatedColumnFormula>[1]!Einkünfte[[#Totals],[April]]-G105</calculatedColumnFormula>
    </tableColumn>
    <tableColumn id="6" name="MAI" dataDxfId="9">
      <calculatedColumnFormula>[1]!Einkünfte[[#Totals],[Mai]]-H105</calculatedColumnFormula>
    </tableColumn>
    <tableColumn id="7" name="JUN" dataDxfId="8">
      <calculatedColumnFormula>[1]!Einkünfte[[#Totals],[Juni]]-I105</calculatedColumnFormula>
    </tableColumn>
    <tableColumn id="8" name="JUL" dataDxfId="7">
      <calculatedColumnFormula>[1]!Einkünfte[[#Totals],[Juli]]-J105</calculatedColumnFormula>
    </tableColumn>
    <tableColumn id="9" name="AUG" dataDxfId="6">
      <calculatedColumnFormula>[1]!Einkünfte[[#Totals],[August]]-K105</calculatedColumnFormula>
    </tableColumn>
    <tableColumn id="10" name="SEP" dataDxfId="5">
      <calculatedColumnFormula>[1]!Einkünfte[[#Totals],[September]]-L105</calculatedColumnFormula>
    </tableColumn>
    <tableColumn id="11" name="OKT" dataDxfId="4">
      <calculatedColumnFormula>[1]!Einkünfte[[#Totals],[Oktober]]-M105</calculatedColumnFormula>
    </tableColumn>
    <tableColumn id="12" name="NOV" dataDxfId="3">
      <calculatedColumnFormula>[1]!Einkünfte[[#Totals],[November]]-N105</calculatedColumnFormula>
    </tableColumn>
    <tableColumn id="13" name="DEZ" dataDxfId="2">
      <calculatedColumnFormula>[1]!Einkünfte[[#Totals],[Dezember]]-O105</calculatedColumnFormula>
    </tableColumn>
    <tableColumn id="14" name="JAHR" dataDxfId="1">
      <calculatedColumnFormula>[1]!Einkünfte[[#Totals],[Jahr]]-P105</calculatedColumnFormula>
    </tableColumn>
    <tableColumn id="15" name="SPARKLINE" dataDxfId="0"/>
  </tableColumns>
  <tableStyleInfo showFirstColumn="1" showLastColumn="0" showRowStripes="0" showColumnStripes="1"/>
  <extLst>
    <ext xmlns:x14="http://schemas.microsoft.com/office/spreadsheetml/2009/9/main" uri="{504A1905-F514-4f6f-8877-14C23A59335A}">
      <x14:table altTextSummary="Gesamtausgaben und Fehlbeträge oder Überschüsse werden für jeden Monat und das gesamte Jahr automatisch berechnet, und Sparklines werden in dieser Tabelle aktualisiert."/>
    </ext>
  </extLst>
</table>
</file>

<file path=xl/tables/table2.xml><?xml version="1.0" encoding="utf-8"?>
<table xmlns="http://schemas.openxmlformats.org/spreadsheetml/2006/main" id="30" name="Einkünfte" displayName="Einkünfte" ref="C5:Q9" totalsRowCount="1" headerRowDxfId="405" dataDxfId="404" totalsRowDxfId="403">
  <autoFilter ref="C5:Q8"/>
  <tableColumns count="15">
    <tableColumn id="1" name="EINKÜNFTE" totalsRowLabel="Ergebnis" totalsRowDxfId="402"/>
    <tableColumn id="2" name="Januar" totalsRowFunction="sum" dataDxfId="401" totalsRowDxfId="400"/>
    <tableColumn id="3" name="Februar" totalsRowFunction="sum" dataDxfId="399" totalsRowDxfId="398"/>
    <tableColumn id="4" name="März" totalsRowFunction="sum" dataDxfId="397" totalsRowDxfId="396"/>
    <tableColumn id="5" name="April" totalsRowFunction="sum" dataDxfId="395" totalsRowDxfId="394"/>
    <tableColumn id="6" name="Mai" totalsRowFunction="sum" dataDxfId="393" totalsRowDxfId="392"/>
    <tableColumn id="7" name="Juni" totalsRowFunction="sum" dataDxfId="391" totalsRowDxfId="390"/>
    <tableColumn id="8" name="Juli" totalsRowFunction="sum" dataDxfId="389" totalsRowDxfId="388"/>
    <tableColumn id="9" name="August" totalsRowFunction="sum" dataDxfId="387" totalsRowDxfId="386"/>
    <tableColumn id="10" name="September" totalsRowFunction="sum" dataDxfId="385" totalsRowDxfId="384"/>
    <tableColumn id="11" name="Oktober" totalsRowFunction="sum" dataDxfId="383" totalsRowDxfId="382"/>
    <tableColumn id="12" name="November" totalsRowFunction="sum" dataDxfId="381" totalsRowDxfId="380"/>
    <tableColumn id="13" name="Dezember" totalsRowFunction="sum" dataDxfId="379" totalsRowDxfId="378"/>
    <tableColumn id="14" name="Jahr" totalsRowFunction="sum" dataDxfId="377" totalsRowDxfId="376">
      <calculatedColumnFormula>SUM(Einkünfte[[#This Row],[Januar]:[Dezember]])</calculatedColumnFormula>
    </tableColumn>
    <tableColumn id="15" name="Sparkline" dataDxfId="375" totalsRowDxfId="374"/>
  </tableColumns>
  <tableStyleInfo showFirstColumn="1" showLastColumn="0" showRowStripes="0" showColumnStripes="1"/>
  <extLst>
    <ext xmlns:x14="http://schemas.microsoft.com/office/spreadsheetml/2009/9/main" uri="{504A1905-F514-4f6f-8877-14C23A59335A}">
      <x14:table altTextSummary="Geben Sie Einkommensposten und monatliche Beträge in diese Tabelle ein. Der jährliche Betrag und die monatlichen Summen werden automatisch berechnet, und die Sparklines werden aktualisiert."/>
    </ext>
  </extLst>
</table>
</file>

<file path=xl/tables/table3.xml><?xml version="1.0" encoding="utf-8"?>
<table xmlns="http://schemas.openxmlformats.org/spreadsheetml/2006/main" id="31" name="Zuhause" displayName="Zuhause" ref="C12:Q18" totalsRowCount="1" headerRowDxfId="373" dataDxfId="372" totalsRowDxfId="371">
  <autoFilter ref="C12:Q17"/>
  <tableColumns count="15">
    <tableColumn id="1" name="PRIVAT" totalsRowLabel="Ergebnis" totalsRowDxfId="370"/>
    <tableColumn id="2" name="Januar" totalsRowFunction="sum" dataDxfId="369" totalsRowDxfId="368"/>
    <tableColumn id="3" name="Februar" totalsRowFunction="sum" dataDxfId="367" totalsRowDxfId="366"/>
    <tableColumn id="4" name="März" totalsRowFunction="sum" dataDxfId="365" totalsRowDxfId="364"/>
    <tableColumn id="5" name="April" totalsRowFunction="sum" dataDxfId="363" totalsRowDxfId="362"/>
    <tableColumn id="6" name="Mai" totalsRowFunction="sum" dataDxfId="361" totalsRowDxfId="360"/>
    <tableColumn id="7" name="Juni" totalsRowFunction="sum" dataDxfId="359" totalsRowDxfId="358"/>
    <tableColumn id="8" name="Juli" totalsRowFunction="sum" dataDxfId="357" totalsRowDxfId="356"/>
    <tableColumn id="9" name="August" totalsRowFunction="sum" dataDxfId="355" totalsRowDxfId="354"/>
    <tableColumn id="10" name="September" totalsRowFunction="sum" dataDxfId="353" totalsRowDxfId="352"/>
    <tableColumn id="11" name="Oktober" totalsRowFunction="sum" dataDxfId="351" totalsRowDxfId="350"/>
    <tableColumn id="12" name="November" totalsRowFunction="sum" dataDxfId="349" totalsRowDxfId="348"/>
    <tableColumn id="13" name="Dezember" totalsRowFunction="sum" dataDxfId="347" totalsRowDxfId="346"/>
    <tableColumn id="14" name="Jahr" totalsRowFunction="sum" dataDxfId="345" totalsRowDxfId="344">
      <calculatedColumnFormula>SUM(Zuhause[[#This Row],[Januar]:[Dezember]])</calculatedColumnFormula>
    </tableColumn>
    <tableColumn id="15" name="Sparkline" dataDxfId="343" totalsRowDxfId="342"/>
  </tableColumns>
  <tableStyleInfo showFirstColumn="1" showLastColumn="0" showRowStripes="0" showColumnStripes="1"/>
  <extLst>
    <ext xmlns:x14="http://schemas.microsoft.com/office/spreadsheetml/2009/9/main" uri="{504A1905-F514-4f6f-8877-14C23A59335A}">
      <x14:table altTextSummary="Geben Sie wohnbezogene Ausgaben und monatliche Beträge in diese Tabelle ein. Der jährliche Betrag und die monatlichen Summen werden automatisch berechnet, und die Sparklines werden aktualisiert."/>
    </ext>
  </extLst>
</table>
</file>

<file path=xl/tables/table4.xml><?xml version="1.0" encoding="utf-8"?>
<table xmlns="http://schemas.openxmlformats.org/spreadsheetml/2006/main" id="32" name="Täglich" displayName="Täglich" ref="C20:Q27" totalsRowCount="1" headerRowDxfId="341" dataDxfId="340" totalsRowDxfId="339">
  <autoFilter ref="C20:Q26"/>
  <tableColumns count="15">
    <tableColumn id="1" name="TÄGLICHER LEBENSUNTERHALT" totalsRowLabel="Ergebnis" totalsRowDxfId="338"/>
    <tableColumn id="2" name="Januar" totalsRowFunction="sum" dataDxfId="337" totalsRowDxfId="336"/>
    <tableColumn id="3" name="Februar" totalsRowFunction="sum" dataDxfId="335" totalsRowDxfId="334"/>
    <tableColumn id="4" name="März" totalsRowFunction="sum" dataDxfId="333" totalsRowDxfId="332"/>
    <tableColumn id="5" name="April" totalsRowFunction="sum" dataDxfId="331" totalsRowDxfId="330"/>
    <tableColumn id="6" name="Mai" totalsRowFunction="sum" dataDxfId="329" totalsRowDxfId="328"/>
    <tableColumn id="7" name="Juni" totalsRowFunction="sum" dataDxfId="327" totalsRowDxfId="326"/>
    <tableColumn id="8" name="Juli" totalsRowFunction="sum" dataDxfId="325" totalsRowDxfId="324"/>
    <tableColumn id="9" name="August" totalsRowFunction="sum" dataDxfId="323" totalsRowDxfId="322"/>
    <tableColumn id="10" name="September" totalsRowFunction="sum" dataDxfId="321" totalsRowDxfId="320"/>
    <tableColumn id="11" name="Oktober" totalsRowFunction="sum" dataDxfId="319" totalsRowDxfId="318"/>
    <tableColumn id="12" name="November" totalsRowFunction="sum" dataDxfId="317" totalsRowDxfId="316"/>
    <tableColumn id="13" name="Dezember" totalsRowFunction="sum" dataDxfId="315" totalsRowDxfId="314"/>
    <tableColumn id="14" name="Jahr" totalsRowFunction="sum" dataDxfId="313" totalsRowDxfId="312">
      <calculatedColumnFormula>SUM(Täglich[[#This Row],[Januar]:[Dezember]])</calculatedColumnFormula>
    </tableColumn>
    <tableColumn id="15" name="Sparkline" dataDxfId="311" totalsRowDxfId="310"/>
  </tableColumns>
  <tableStyleInfo showFirstColumn="1" showLastColumn="0" showRowStripes="0" showColumnStripes="1"/>
  <extLst>
    <ext xmlns:x14="http://schemas.microsoft.com/office/spreadsheetml/2009/9/main" uri="{504A1905-F514-4f6f-8877-14C23A59335A}">
      <x14:table altTextSummary="Geben Sie tägliche Ausgaben und monatliche Beträge in diese Tabelle ein. Der jährliche Betrag und die monatlichen Summen werden automatisch berechnet, und die Sparklines werden aktualisiert."/>
    </ext>
  </extLst>
</table>
</file>

<file path=xl/tables/table5.xml><?xml version="1.0" encoding="utf-8"?>
<table xmlns="http://schemas.openxmlformats.org/spreadsheetml/2006/main" id="33" name="Anreise" displayName="Anreise" ref="C29:Q36" totalsRowCount="1" headerRowDxfId="309" dataDxfId="308" totalsRowDxfId="307">
  <autoFilter ref="C29:Q35"/>
  <tableColumns count="15">
    <tableColumn id="1" name="TRANSPORTAUSGABEN" totalsRowLabel="Ergebnis" totalsRowDxfId="306"/>
    <tableColumn id="2" name="Januar" totalsRowFunction="sum" dataDxfId="305" totalsRowDxfId="304"/>
    <tableColumn id="3" name="Februar" totalsRowFunction="sum" dataDxfId="303" totalsRowDxfId="302"/>
    <tableColumn id="4" name="März" totalsRowFunction="sum" dataDxfId="301" totalsRowDxfId="300"/>
    <tableColumn id="5" name="April" totalsRowFunction="sum" dataDxfId="299" totalsRowDxfId="298"/>
    <tableColumn id="6" name="Mai" totalsRowFunction="sum" dataDxfId="297" totalsRowDxfId="296"/>
    <tableColumn id="7" name="Juni" totalsRowFunction="sum" dataDxfId="295" totalsRowDxfId="294"/>
    <tableColumn id="8" name="Juli" totalsRowFunction="sum" dataDxfId="293" totalsRowDxfId="292"/>
    <tableColumn id="9" name="August" totalsRowFunction="sum" dataDxfId="291" totalsRowDxfId="290"/>
    <tableColumn id="10" name="September" totalsRowFunction="sum" dataDxfId="289" totalsRowDxfId="288"/>
    <tableColumn id="11" name="Oktober" totalsRowFunction="sum" dataDxfId="287" totalsRowDxfId="286"/>
    <tableColumn id="12" name="November" totalsRowFunction="sum" dataDxfId="285" totalsRowDxfId="284"/>
    <tableColumn id="13" name="Dezember" totalsRowFunction="sum" dataDxfId="283" totalsRowDxfId="282"/>
    <tableColumn id="14" name="Jahr" totalsRowFunction="sum" dataDxfId="281" totalsRowDxfId="280">
      <calculatedColumnFormula>SUM(Anreise[[#This Row],[Januar]:[Dezember]])</calculatedColumnFormula>
    </tableColumn>
    <tableColumn id="15" name="Sparkline" dataDxfId="279" totalsRowDxfId="278"/>
  </tableColumns>
  <tableStyleInfo showFirstColumn="1" showLastColumn="0" showRowStripes="0" showColumnStripes="1"/>
  <extLst>
    <ext xmlns:x14="http://schemas.microsoft.com/office/spreadsheetml/2009/9/main" uri="{504A1905-F514-4f6f-8877-14C23A59335A}">
      <x14:table altTextSummary="Geben Sie Beförderungsausgaben und monatliche Beträge in diese Tabelle ein. Der jährliche Betrag und die monatlichen Summen werden automatisch berechnet, und die Sparklines werden aktualisiert."/>
    </ext>
  </extLst>
</table>
</file>

<file path=xl/tables/table6.xml><?xml version="1.0" encoding="utf-8"?>
<table xmlns="http://schemas.openxmlformats.org/spreadsheetml/2006/main" id="34" name="Unterhaltung" displayName="Unterhaltung" ref="C38:Q43" totalsRowCount="1" headerRowDxfId="277" dataDxfId="276" totalsRowDxfId="275">
  <autoFilter ref="C38:Q42"/>
  <tableColumns count="15">
    <tableColumn id="1" name="UNTERHALTUNG" totalsRowLabel="Ergebnis" totalsRowDxfId="274"/>
    <tableColumn id="2" name="Januar" totalsRowFunction="sum" dataDxfId="273" totalsRowDxfId="272"/>
    <tableColumn id="3" name="Februar" totalsRowFunction="sum" dataDxfId="271" totalsRowDxfId="270"/>
    <tableColumn id="4" name="März" totalsRowFunction="sum" dataDxfId="269" totalsRowDxfId="268"/>
    <tableColumn id="5" name="April" totalsRowFunction="sum" dataDxfId="267" totalsRowDxfId="266"/>
    <tableColumn id="6" name="Mai" totalsRowFunction="sum" dataDxfId="265" totalsRowDxfId="264"/>
    <tableColumn id="7" name="Juni" totalsRowFunction="sum" dataDxfId="263" totalsRowDxfId="262"/>
    <tableColumn id="8" name="Juli" totalsRowFunction="sum" dataDxfId="261" totalsRowDxfId="260"/>
    <tableColumn id="9" name="August" totalsRowFunction="sum" dataDxfId="259" totalsRowDxfId="258"/>
    <tableColumn id="10" name="September" totalsRowFunction="sum" dataDxfId="257" totalsRowDxfId="256"/>
    <tableColumn id="11" name="Oktober" totalsRowFunction="sum" dataDxfId="255" totalsRowDxfId="254"/>
    <tableColumn id="12" name="November" totalsRowFunction="sum" dataDxfId="253" totalsRowDxfId="252"/>
    <tableColumn id="13" name="Dezember" totalsRowFunction="sum" dataDxfId="251" totalsRowDxfId="250"/>
    <tableColumn id="14" name="Jahr" totalsRowFunction="sum" dataDxfId="249" totalsRowDxfId="248">
      <calculatedColumnFormula>SUM(Unterhaltung[[#This Row],[Januar]:[Dezember]])</calculatedColumnFormula>
    </tableColumn>
    <tableColumn id="15" name="Sparkline" dataDxfId="247" totalsRowDxfId="246"/>
  </tableColumns>
  <tableStyleInfo showFirstColumn="1" showLastColumn="0" showRowStripes="0" showColumnStripes="1"/>
  <extLst>
    <ext xmlns:x14="http://schemas.microsoft.com/office/spreadsheetml/2009/9/main" uri="{504A1905-F514-4f6f-8877-14C23A59335A}">
      <x14:table altTextSummary="Geben Sie Ausgaben für Unterhaltung und monatliche Beträge in diese Tabelle ein. Der jährliche Betrag und die monatlichen Summen werden automatisch berechnet, und die Sparklines werden aktualisiert."/>
    </ext>
  </extLst>
</table>
</file>

<file path=xl/tables/table7.xml><?xml version="1.0" encoding="utf-8"?>
<table xmlns="http://schemas.openxmlformats.org/spreadsheetml/2006/main" id="35" name="Gesundheit" displayName="Gesundheit" ref="C45:Q53" totalsRowCount="1" headerRowDxfId="245" dataDxfId="244" totalsRowDxfId="243">
  <autoFilter ref="C45:Q52"/>
  <tableColumns count="15">
    <tableColumn id="1" name="GESUNDHEIT" totalsRowLabel="Ergebnis" totalsRowDxfId="242"/>
    <tableColumn id="2" name="Januar" totalsRowFunction="sum" dataDxfId="241" totalsRowDxfId="240"/>
    <tableColumn id="3" name="Februar" totalsRowFunction="sum" dataDxfId="239" totalsRowDxfId="238"/>
    <tableColumn id="4" name="März" totalsRowFunction="sum" dataDxfId="237" totalsRowDxfId="236"/>
    <tableColumn id="5" name="April" totalsRowFunction="sum" dataDxfId="235" totalsRowDxfId="234"/>
    <tableColumn id="6" name="Mai" totalsRowFunction="sum" dataDxfId="233" totalsRowDxfId="232"/>
    <tableColumn id="7" name="Juni" totalsRowFunction="sum" dataDxfId="231" totalsRowDxfId="230"/>
    <tableColumn id="8" name="Juli" totalsRowFunction="sum" dataDxfId="229" totalsRowDxfId="228"/>
    <tableColumn id="9" name="August" totalsRowFunction="sum" dataDxfId="227" totalsRowDxfId="226"/>
    <tableColumn id="10" name="September" totalsRowFunction="sum" dataDxfId="225" totalsRowDxfId="224"/>
    <tableColumn id="11" name="Oktober" totalsRowFunction="sum" dataDxfId="223" totalsRowDxfId="222"/>
    <tableColumn id="12" name="November" totalsRowFunction="sum" dataDxfId="221" totalsRowDxfId="220"/>
    <tableColumn id="13" name="Dezember" totalsRowFunction="sum" dataDxfId="219" totalsRowDxfId="218"/>
    <tableColumn id="14" name="Jahr" totalsRowFunction="sum" dataDxfId="217" totalsRowDxfId="216">
      <calculatedColumnFormula>SUM(Gesundheit[[#This Row],[Januar]:[Dezember]])</calculatedColumnFormula>
    </tableColumn>
    <tableColumn id="15" name="Sparkline" dataDxfId="215" totalsRowDxfId="214"/>
  </tableColumns>
  <tableStyleInfo showFirstColumn="1" showLastColumn="0" showRowStripes="0" showColumnStripes="1"/>
  <extLst>
    <ext xmlns:x14="http://schemas.microsoft.com/office/spreadsheetml/2009/9/main" uri="{504A1905-F514-4f6f-8877-14C23A59335A}">
      <x14:table altTextSummary="Geben Sie Ausgaben für die Gesundheit und monatliche Beträge in diese Tabelle ein. Der jährliche Betrag und die monatlichen Summen werden automatisch berechnet, und die Sparklines werden aktualisiert."/>
    </ext>
  </extLst>
</table>
</file>

<file path=xl/tables/table8.xml><?xml version="1.0" encoding="utf-8"?>
<table xmlns="http://schemas.openxmlformats.org/spreadsheetml/2006/main" id="36" name="Urlaub" displayName="Urlaub" ref="C55:Q62" totalsRowCount="1" headerRowDxfId="213" dataDxfId="212" totalsRowDxfId="211">
  <autoFilter ref="C55:Q61"/>
  <tableColumns count="15">
    <tableColumn id="1" name="URLAUB" totalsRowLabel="Ergebnis" totalsRowDxfId="210"/>
    <tableColumn id="2" name="Januar" totalsRowFunction="sum" dataDxfId="209" totalsRowDxfId="208"/>
    <tableColumn id="3" name="Februar" totalsRowFunction="sum" dataDxfId="207" totalsRowDxfId="206"/>
    <tableColumn id="4" name="März" totalsRowFunction="sum" dataDxfId="205" totalsRowDxfId="204"/>
    <tableColumn id="5" name="April" totalsRowFunction="sum" dataDxfId="203" totalsRowDxfId="202"/>
    <tableColumn id="6" name="Mai" totalsRowFunction="sum" dataDxfId="201" totalsRowDxfId="200"/>
    <tableColumn id="7" name="Juni" totalsRowFunction="sum" dataDxfId="199" totalsRowDxfId="198"/>
    <tableColumn id="8" name="Juli" totalsRowFunction="sum" dataDxfId="197" totalsRowDxfId="196"/>
    <tableColumn id="9" name="August" totalsRowFunction="sum" dataDxfId="195" totalsRowDxfId="194"/>
    <tableColumn id="10" name="September" totalsRowFunction="sum" dataDxfId="193" totalsRowDxfId="192"/>
    <tableColumn id="11" name="Oktober" totalsRowFunction="sum" dataDxfId="191" totalsRowDxfId="190"/>
    <tableColumn id="12" name="November" totalsRowFunction="sum" dataDxfId="189" totalsRowDxfId="188"/>
    <tableColumn id="13" name="Dezember" totalsRowFunction="sum" dataDxfId="187" totalsRowDxfId="186"/>
    <tableColumn id="14" name="Jahr" totalsRowFunction="sum" dataDxfId="185" totalsRowDxfId="184">
      <calculatedColumnFormula>SUM(Urlaub[[#This Row],[Januar]:[Dezember]])</calculatedColumnFormula>
    </tableColumn>
    <tableColumn id="15" name="Sparkline" dataDxfId="183" totalsRowDxfId="182"/>
  </tableColumns>
  <tableStyleInfo showFirstColumn="1" showLastColumn="0" showRowStripes="0" showColumnStripes="1"/>
  <extLst>
    <ext xmlns:x14="http://schemas.microsoft.com/office/spreadsheetml/2009/9/main" uri="{504A1905-F514-4f6f-8877-14C23A59335A}">
      <x14:table altTextSummary="Geben Sie Urlaubsausgaben und monatliche Beträge in diese Tabelle ein. Der jährliche Betrag und die monatlichen Summen werden automatisch berechnet, und die Sparklines werden aktualisiert."/>
    </ext>
  </extLst>
</table>
</file>

<file path=xl/tables/table9.xml><?xml version="1.0" encoding="utf-8"?>
<table xmlns="http://schemas.openxmlformats.org/spreadsheetml/2006/main" id="37" name="Erholung" displayName="Erholung" ref="C64:Q69" totalsRowCount="1" headerRowDxfId="181" dataDxfId="180" totalsRowDxfId="179">
  <autoFilter ref="C64:Q68"/>
  <tableColumns count="15">
    <tableColumn id="1" name="FREIZEIT" totalsRowLabel="Ergebnis" dataDxfId="178" totalsRowDxfId="177"/>
    <tableColumn id="2" name="Januar" totalsRowFunction="sum" dataDxfId="176" totalsRowDxfId="175"/>
    <tableColumn id="3" name="Februar" totalsRowFunction="sum" dataDxfId="174" totalsRowDxfId="173"/>
    <tableColumn id="4" name="März" totalsRowFunction="sum" dataDxfId="172" totalsRowDxfId="171"/>
    <tableColumn id="5" name="April" totalsRowFunction="sum" dataDxfId="170" totalsRowDxfId="169"/>
    <tableColumn id="6" name="Mai" totalsRowFunction="sum" dataDxfId="168" totalsRowDxfId="167"/>
    <tableColumn id="7" name="Juni" totalsRowFunction="sum" dataDxfId="166" totalsRowDxfId="165"/>
    <tableColumn id="8" name="Juli" totalsRowFunction="sum" dataDxfId="164" totalsRowDxfId="163"/>
    <tableColumn id="9" name="August" totalsRowFunction="sum" dataDxfId="162" totalsRowDxfId="161"/>
    <tableColumn id="10" name="September" totalsRowFunction="sum" dataDxfId="160" totalsRowDxfId="159"/>
    <tableColumn id="11" name="Oktober" totalsRowFunction="sum" dataDxfId="158" totalsRowDxfId="157"/>
    <tableColumn id="12" name="November" totalsRowFunction="sum" dataDxfId="156" totalsRowDxfId="155"/>
    <tableColumn id="13" name="Dezember" totalsRowFunction="sum" dataDxfId="154" totalsRowDxfId="153"/>
    <tableColumn id="14" name="Jahr" totalsRowFunction="sum" dataDxfId="152" totalsRowDxfId="151">
      <calculatedColumnFormula>SUM(Erholung[[#This Row],[Januar]:[Dezember]])</calculatedColumnFormula>
    </tableColumn>
    <tableColumn id="15" name="Sparkline" dataDxfId="150" totalsRowDxfId="149"/>
  </tableColumns>
  <tableStyleInfo showFirstColumn="1" showLastColumn="0" showRowStripes="0" showColumnStripes="1"/>
  <extLst>
    <ext xmlns:x14="http://schemas.microsoft.com/office/spreadsheetml/2009/9/main" uri="{504A1905-F514-4f6f-8877-14C23A59335A}">
      <x14:table altTextSummary="Geben Sie Ausgaben für die Erholung und monatliche Beträge in diese Tabelle ein. Der jährliche Betrag und die monatlichen Summen werden automatisch berechnet, und die Sparklines werden aktualisiert."/>
    </ext>
  </extLst>
</table>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table" Target="../tables/table8.xml"/><Relationship Id="rId13" Type="http://schemas.openxmlformats.org/officeDocument/2006/relationships/table" Target="../tables/table13.xml"/><Relationship Id="rId3" Type="http://schemas.openxmlformats.org/officeDocument/2006/relationships/table" Target="../tables/table3.xml"/><Relationship Id="rId7" Type="http://schemas.openxmlformats.org/officeDocument/2006/relationships/table" Target="../tables/table7.xml"/><Relationship Id="rId12" Type="http://schemas.openxmlformats.org/officeDocument/2006/relationships/table" Target="../tables/table12.xml"/><Relationship Id="rId2" Type="http://schemas.openxmlformats.org/officeDocument/2006/relationships/table" Target="../tables/table2.xml"/><Relationship Id="rId1" Type="http://schemas.openxmlformats.org/officeDocument/2006/relationships/drawing" Target="../drawings/drawing6.xml"/><Relationship Id="rId6" Type="http://schemas.openxmlformats.org/officeDocument/2006/relationships/table" Target="../tables/table6.xml"/><Relationship Id="rId11" Type="http://schemas.openxmlformats.org/officeDocument/2006/relationships/table" Target="../tables/table11.xml"/><Relationship Id="rId5" Type="http://schemas.openxmlformats.org/officeDocument/2006/relationships/table" Target="../tables/table5.xml"/><Relationship Id="rId10" Type="http://schemas.openxmlformats.org/officeDocument/2006/relationships/table" Target="../tables/table10.xml"/><Relationship Id="rId4" Type="http://schemas.openxmlformats.org/officeDocument/2006/relationships/table" Target="../tables/table4.xml"/><Relationship Id="rId9" Type="http://schemas.openxmlformats.org/officeDocument/2006/relationships/table" Target="../tables/table9.xml"/><Relationship Id="rId14" Type="http://schemas.openxmlformats.org/officeDocument/2006/relationships/table" Target="../tables/table14.xml"/></Relationships>
</file>

<file path=xl/worksheets/sheet1.xml><?xml version="1.0" encoding="utf-8"?>
<worksheet xmlns="http://schemas.openxmlformats.org/spreadsheetml/2006/main" xmlns:r="http://schemas.openxmlformats.org/officeDocument/2006/relationships">
  <dimension ref="D2:J8"/>
  <sheetViews>
    <sheetView showGridLines="0" showRowColHeaders="0" tabSelected="1" workbookViewId="0">
      <selection activeCell="J9" sqref="J9"/>
    </sheetView>
  </sheetViews>
  <sheetFormatPr baseColWidth="10" defaultRowHeight="14.25"/>
  <cols>
    <col min="1" max="7" width="10.75" customWidth="1"/>
    <col min="8" max="8" width="14" customWidth="1"/>
    <col min="9" max="256" width="10.75" customWidth="1"/>
  </cols>
  <sheetData>
    <row r="2" spans="4:10" ht="16.5">
      <c r="D2" s="1" t="s">
        <v>0</v>
      </c>
    </row>
    <row r="4" spans="4:10" ht="15">
      <c r="J4" s="19" t="s">
        <v>211</v>
      </c>
    </row>
    <row r="5" spans="4:10">
      <c r="J5" t="s">
        <v>212</v>
      </c>
    </row>
    <row r="6" spans="4:10">
      <c r="J6" t="s">
        <v>213</v>
      </c>
    </row>
    <row r="7" spans="4:10">
      <c r="J7" t="s">
        <v>214</v>
      </c>
    </row>
    <row r="8" spans="4:10">
      <c r="J8" t="s">
        <v>215</v>
      </c>
    </row>
  </sheetData>
  <pageMargins left="0.78740157480314954" right="0.78740157480314954" top="1.1814960629921261" bottom="1.1814960629921261" header="0.78740157480314954" footer="0.78740157480314954"/>
  <pageSetup paperSize="9" fitToWidth="0" fitToHeight="0" pageOrder="overThenDown" orientation="portrait" horizontalDpi="4294967293" verticalDpi="0" r:id="rId1"/>
  <headerFooter alignWithMargins="0">
    <oddHeader>&amp;C&amp;"Times New Roman,Regular"&amp;12&amp;A</oddHeader>
    <oddFooter>&amp;C&amp;"Times New Roman,Regular"&amp;12Seite &amp;P</oddFooter>
  </headerFooter>
  <drawing r:id="rId2"/>
</worksheet>
</file>

<file path=xl/worksheets/sheet2.xml><?xml version="1.0" encoding="utf-8"?>
<worksheet xmlns="http://schemas.openxmlformats.org/spreadsheetml/2006/main" xmlns:r="http://schemas.openxmlformats.org/officeDocument/2006/relationships">
  <dimension ref="B1:R48"/>
  <sheetViews>
    <sheetView showGridLines="0" showRowColHeaders="0" topLeftCell="A28" workbookViewId="0">
      <selection activeCell="D4" sqref="D4"/>
    </sheetView>
  </sheetViews>
  <sheetFormatPr baseColWidth="10" defaultRowHeight="14.25"/>
  <cols>
    <col min="1" max="1" width="10.75" customWidth="1"/>
    <col min="2" max="2" width="7.25" customWidth="1"/>
    <col min="3" max="3" width="17.5" customWidth="1"/>
    <col min="4" max="4" width="16" style="2" customWidth="1"/>
    <col min="5" max="5" width="10.75" customWidth="1"/>
    <col min="6" max="6" width="11.75" customWidth="1"/>
    <col min="7" max="7" width="4.625" customWidth="1"/>
    <col min="8" max="8" width="14.25" customWidth="1"/>
    <col min="9" max="9" width="15.5" style="2" customWidth="1"/>
    <col min="10" max="10" width="15.25" style="2" customWidth="1"/>
    <col min="11" max="11" width="7.875" customWidth="1"/>
    <col min="12" max="12" width="17.875" customWidth="1"/>
    <col min="13" max="14" width="2.625" customWidth="1"/>
    <col min="15" max="15" width="4" customWidth="1"/>
    <col min="16" max="16" width="12.625" customWidth="1"/>
    <col min="17" max="17" width="6.375" customWidth="1"/>
    <col min="18" max="18" width="8.625" customWidth="1"/>
    <col min="19" max="19" width="4.75" customWidth="1"/>
    <col min="20" max="256" width="10.75" customWidth="1"/>
  </cols>
  <sheetData>
    <row r="1" spans="2:14" ht="15">
      <c r="E1" s="19"/>
    </row>
    <row r="3" spans="2:14">
      <c r="B3" s="22" t="s">
        <v>1</v>
      </c>
      <c r="D3" s="4">
        <v>100000</v>
      </c>
      <c r="E3" s="5" t="s">
        <v>2</v>
      </c>
      <c r="H3" s="5" t="s">
        <v>3</v>
      </c>
      <c r="I3" s="4"/>
      <c r="J3" s="4"/>
      <c r="K3" s="5"/>
    </row>
    <row r="4" spans="2:14">
      <c r="B4" t="s">
        <v>4</v>
      </c>
      <c r="D4" s="4">
        <v>4200</v>
      </c>
      <c r="E4" s="5" t="s">
        <v>2</v>
      </c>
    </row>
    <row r="5" spans="2:14">
      <c r="B5" t="s">
        <v>5</v>
      </c>
      <c r="D5" s="4">
        <v>500</v>
      </c>
      <c r="E5" s="5" t="s">
        <v>2</v>
      </c>
    </row>
    <row r="7" spans="2:14">
      <c r="B7" t="s">
        <v>6</v>
      </c>
      <c r="D7" s="4">
        <v>150</v>
      </c>
      <c r="E7" s="5" t="s">
        <v>2</v>
      </c>
    </row>
    <row r="8" spans="2:14">
      <c r="B8" t="s">
        <v>7</v>
      </c>
      <c r="D8" s="6">
        <v>130</v>
      </c>
      <c r="E8" s="5" t="s">
        <v>8</v>
      </c>
      <c r="F8" t="s">
        <v>9</v>
      </c>
      <c r="G8" s="7">
        <f>365-D8</f>
        <v>235</v>
      </c>
      <c r="H8" t="s">
        <v>8</v>
      </c>
      <c r="I8" s="2" t="s">
        <v>10</v>
      </c>
    </row>
    <row r="9" spans="2:14">
      <c r="D9"/>
    </row>
    <row r="10" spans="2:14">
      <c r="B10" t="s">
        <v>11</v>
      </c>
      <c r="D10" s="2">
        <f>(D7*D8)</f>
        <v>19500</v>
      </c>
      <c r="E10" t="s">
        <v>2</v>
      </c>
      <c r="F10" t="s">
        <v>12</v>
      </c>
      <c r="J10" s="2" t="s">
        <v>13</v>
      </c>
    </row>
    <row r="11" spans="2:14" ht="15">
      <c r="N11" s="19"/>
    </row>
    <row r="12" spans="2:14">
      <c r="B12" t="s">
        <v>14</v>
      </c>
      <c r="D12" s="2">
        <f>(D10-D4-D5)</f>
        <v>14800</v>
      </c>
      <c r="E12" t="s">
        <v>2</v>
      </c>
      <c r="F12" t="s">
        <v>15</v>
      </c>
      <c r="J12" s="2">
        <f>D10-(D3+D4+D5)</f>
        <v>-85200</v>
      </c>
      <c r="K12" t="s">
        <v>2</v>
      </c>
    </row>
    <row r="14" spans="2:14">
      <c r="B14" t="s">
        <v>16</v>
      </c>
      <c r="D14" s="2">
        <f>(2*D10)-(2*D4+2*D5)</f>
        <v>29600</v>
      </c>
      <c r="E14" t="s">
        <v>2</v>
      </c>
      <c r="F14" t="s">
        <v>15</v>
      </c>
      <c r="J14" s="2">
        <f>-(D3+2*D4+2*D5)+2*D10</f>
        <v>-70400</v>
      </c>
      <c r="K14" t="s">
        <v>2</v>
      </c>
    </row>
    <row r="16" spans="2:14">
      <c r="B16" t="s">
        <v>17</v>
      </c>
      <c r="D16" s="2">
        <f>(3*D10)-(3*D4+3*D5)</f>
        <v>44400</v>
      </c>
      <c r="E16" t="s">
        <v>2</v>
      </c>
      <c r="F16" t="s">
        <v>15</v>
      </c>
      <c r="J16" s="2">
        <f>-(D3+(3*D4)+(3*D5))+(3*D10)</f>
        <v>-55600</v>
      </c>
      <c r="K16" t="s">
        <v>2</v>
      </c>
    </row>
    <row r="18" spans="2:18">
      <c r="B18" t="s">
        <v>18</v>
      </c>
      <c r="D18" s="2">
        <f>(4*D10)-(4*D4+4*D5)</f>
        <v>59200</v>
      </c>
      <c r="E18" t="s">
        <v>2</v>
      </c>
      <c r="F18" t="s">
        <v>15</v>
      </c>
      <c r="J18" s="2">
        <f>-(D3+(4*D4)+(4*D5))+(4*D10)</f>
        <v>-40800</v>
      </c>
      <c r="K18" t="s">
        <v>2</v>
      </c>
    </row>
    <row r="20" spans="2:18">
      <c r="B20" t="s">
        <v>19</v>
      </c>
      <c r="D20" s="2">
        <f>(5*D10)-(5*D4+5*D5)</f>
        <v>74000</v>
      </c>
      <c r="E20" t="s">
        <v>2</v>
      </c>
      <c r="F20" t="s">
        <v>15</v>
      </c>
      <c r="J20" s="2">
        <f>-(D3+(5*D4)+(5*D5))+(5*D10)</f>
        <v>-26000</v>
      </c>
      <c r="K20" t="s">
        <v>2</v>
      </c>
    </row>
    <row r="22" spans="2:18">
      <c r="B22" t="s">
        <v>20</v>
      </c>
      <c r="D22" s="2">
        <f>(6*D10)-(6*D4+6*D5)</f>
        <v>88800</v>
      </c>
      <c r="E22" t="s">
        <v>2</v>
      </c>
      <c r="F22" t="s">
        <v>15</v>
      </c>
      <c r="J22" s="2">
        <f>-(D3+(6*D4)+(6*D5))+(6*D10)</f>
        <v>-11200</v>
      </c>
      <c r="K22" t="s">
        <v>2</v>
      </c>
    </row>
    <row r="24" spans="2:18">
      <c r="B24" t="s">
        <v>21</v>
      </c>
      <c r="D24" s="2">
        <f>(7*D10)-(7*D4+7*D5)</f>
        <v>103600</v>
      </c>
      <c r="E24" t="s">
        <v>2</v>
      </c>
      <c r="F24" t="s">
        <v>15</v>
      </c>
      <c r="J24" s="2">
        <f>-(D3+(7*D4)+(7*D5))+(7*D10)</f>
        <v>3600</v>
      </c>
      <c r="K24" t="s">
        <v>2</v>
      </c>
    </row>
    <row r="26" spans="2:18">
      <c r="B26" t="s">
        <v>22</v>
      </c>
      <c r="D26" s="2">
        <f>(8*D10)-(8*D4+8*D5)</f>
        <v>118400</v>
      </c>
      <c r="E26" t="s">
        <v>2</v>
      </c>
      <c r="F26" t="s">
        <v>15</v>
      </c>
      <c r="J26" s="2">
        <f>-(D3+(8*D4)+(8*D5))+(8*D10)</f>
        <v>18400</v>
      </c>
      <c r="K26" t="s">
        <v>2</v>
      </c>
    </row>
    <row r="28" spans="2:18">
      <c r="B28" t="s">
        <v>23</v>
      </c>
      <c r="D28" s="2">
        <f>(9*D10)-(9*D4+9*D5)</f>
        <v>133200</v>
      </c>
      <c r="E28" t="s">
        <v>2</v>
      </c>
      <c r="F28" t="s">
        <v>15</v>
      </c>
      <c r="J28" s="2">
        <f>-(D3+(9*D4)+(9*D5))+(9*D10)</f>
        <v>33200</v>
      </c>
      <c r="K28" t="s">
        <v>2</v>
      </c>
    </row>
    <row r="30" spans="2:18">
      <c r="B30" t="s">
        <v>24</v>
      </c>
      <c r="D30" s="2">
        <f>(10*D10)-(10*D4+10*D5)</f>
        <v>148000</v>
      </c>
      <c r="E30" t="s">
        <v>2</v>
      </c>
      <c r="F30" t="s">
        <v>15</v>
      </c>
      <c r="J30" s="2">
        <f>-(D3+(10*D4)+(10*D5))+(10*D10)</f>
        <v>48000</v>
      </c>
      <c r="K30" t="s">
        <v>2</v>
      </c>
      <c r="L30" s="8" t="s">
        <v>25</v>
      </c>
      <c r="M30" s="8"/>
      <c r="R30" s="9"/>
    </row>
    <row r="31" spans="2:18">
      <c r="B31" s="7"/>
      <c r="L31" s="3"/>
      <c r="M31" s="3"/>
      <c r="R31" s="9"/>
    </row>
    <row r="32" spans="2:18">
      <c r="L32" s="10" t="s">
        <v>26</v>
      </c>
      <c r="M32" s="10"/>
      <c r="O32" s="11">
        <f>365-D8</f>
        <v>235</v>
      </c>
      <c r="P32" t="s">
        <v>27</v>
      </c>
    </row>
    <row r="33" spans="2:15">
      <c r="B33" s="7"/>
    </row>
    <row r="35" spans="2:15">
      <c r="H35" s="7" t="s">
        <v>58</v>
      </c>
    </row>
    <row r="36" spans="2:15">
      <c r="H36" t="s">
        <v>28</v>
      </c>
      <c r="J36" s="6">
        <v>10</v>
      </c>
      <c r="K36" t="s">
        <v>29</v>
      </c>
      <c r="L36" t="s">
        <v>30</v>
      </c>
    </row>
    <row r="37" spans="2:15">
      <c r="H37" t="s">
        <v>31</v>
      </c>
      <c r="I37" s="2">
        <f>D3</f>
        <v>100000</v>
      </c>
      <c r="J37" s="2" t="s">
        <v>2</v>
      </c>
    </row>
    <row r="38" spans="2:15">
      <c r="B38" s="7" t="s">
        <v>57</v>
      </c>
      <c r="H38" t="s">
        <v>32</v>
      </c>
      <c r="I38" s="2">
        <f>J36*D4</f>
        <v>42000</v>
      </c>
      <c r="J38" s="2" t="s">
        <v>2</v>
      </c>
    </row>
    <row r="39" spans="2:15">
      <c r="H39" t="s">
        <v>33</v>
      </c>
      <c r="I39" s="2">
        <f>J36*D5</f>
        <v>5000</v>
      </c>
      <c r="J39" s="2" t="s">
        <v>2</v>
      </c>
    </row>
    <row r="40" spans="2:15">
      <c r="B40" t="s">
        <v>56</v>
      </c>
      <c r="C40">
        <f>J36</f>
        <v>10</v>
      </c>
      <c r="D40" s="12">
        <f>(D3/J36)*3</f>
        <v>30000</v>
      </c>
      <c r="E40" t="s">
        <v>34</v>
      </c>
      <c r="H40" t="s">
        <v>35</v>
      </c>
      <c r="I40" s="2">
        <f>I37+I38+I39</f>
        <v>147000</v>
      </c>
      <c r="J40" s="2" t="s">
        <v>2</v>
      </c>
      <c r="K40" s="7" t="s">
        <v>36</v>
      </c>
    </row>
    <row r="41" spans="2:15">
      <c r="E41" t="s">
        <v>37</v>
      </c>
    </row>
    <row r="42" spans="2:15">
      <c r="H42" t="s">
        <v>38</v>
      </c>
      <c r="I42" s="2">
        <f>D10*J36</f>
        <v>195000</v>
      </c>
      <c r="J42" s="2" t="s">
        <v>2</v>
      </c>
    </row>
    <row r="43" spans="2:15">
      <c r="H43" t="s">
        <v>39</v>
      </c>
      <c r="I43" s="2">
        <f>D40</f>
        <v>30000</v>
      </c>
      <c r="J43" s="2" t="s">
        <v>2</v>
      </c>
    </row>
    <row r="44" spans="2:15">
      <c r="B44" t="s">
        <v>40</v>
      </c>
      <c r="H44" t="s">
        <v>41</v>
      </c>
      <c r="I44" s="13">
        <f>I43+I42-(I40)</f>
        <v>78000</v>
      </c>
      <c r="J44" s="2" t="s">
        <v>2</v>
      </c>
      <c r="K44" t="s">
        <v>59</v>
      </c>
      <c r="M44" s="7">
        <f>J36</f>
        <v>10</v>
      </c>
      <c r="N44" t="s">
        <v>42</v>
      </c>
    </row>
    <row r="47" spans="2:15">
      <c r="H47" t="s">
        <v>43</v>
      </c>
      <c r="I47" s="14">
        <f>((I42/I40)-1)*100</f>
        <v>32.65306122448979</v>
      </c>
      <c r="J47" s="15" t="s">
        <v>44</v>
      </c>
      <c r="K47" s="7" t="s">
        <v>45</v>
      </c>
      <c r="N47" s="7">
        <f>J36</f>
        <v>10</v>
      </c>
      <c r="O47" s="7" t="s">
        <v>60</v>
      </c>
    </row>
    <row r="48" spans="2:15">
      <c r="H48" t="s">
        <v>46</v>
      </c>
      <c r="I48" s="23">
        <f>I47/J36</f>
        <v>3.2653061224489788</v>
      </c>
      <c r="J48" s="2" t="s">
        <v>44</v>
      </c>
      <c r="K48" s="7"/>
    </row>
  </sheetData>
  <pageMargins left="0.78740157480314954" right="0.78740157480314954" top="1.1814960629921261" bottom="1.1814960629921261" header="0.78740157480314954" footer="0.78740157480314954"/>
  <pageSetup paperSize="9" fitToWidth="0" fitToHeight="0" pageOrder="overThenDown" orientation="portrait" useFirstPageNumber="1" horizontalDpi="4294967293" verticalDpi="0" r:id="rId1"/>
  <headerFooter alignWithMargins="0">
    <oddHeader>&amp;C&amp;"Times New Roman,Regular"&amp;12&amp;A</oddHeader>
    <oddFooter>&amp;C&amp;"Times New Roman,Regular"&amp;12Seite &amp;P</oddFooter>
  </headerFooter>
  <drawing r:id="rId2"/>
</worksheet>
</file>

<file path=xl/worksheets/sheet3.xml><?xml version="1.0" encoding="utf-8"?>
<worksheet xmlns="http://schemas.openxmlformats.org/spreadsheetml/2006/main" xmlns:r="http://schemas.openxmlformats.org/officeDocument/2006/relationships">
  <dimension ref="C4:I12"/>
  <sheetViews>
    <sheetView workbookViewId="0">
      <selection activeCell="P37" sqref="P37"/>
    </sheetView>
  </sheetViews>
  <sheetFormatPr baseColWidth="10" defaultRowHeight="14.25"/>
  <sheetData>
    <row r="4" spans="3:9" ht="15">
      <c r="C4" s="19" t="s">
        <v>204</v>
      </c>
    </row>
    <row r="7" spans="3:9" ht="15">
      <c r="C7" t="s">
        <v>205</v>
      </c>
      <c r="I7" t="s">
        <v>206</v>
      </c>
    </row>
    <row r="9" spans="3:9" ht="15">
      <c r="C9" s="19" t="s">
        <v>207</v>
      </c>
    </row>
    <row r="10" spans="3:9">
      <c r="C10" t="s">
        <v>208</v>
      </c>
    </row>
    <row r="11" spans="3:9">
      <c r="C11" t="s">
        <v>209</v>
      </c>
    </row>
    <row r="12" spans="3:9">
      <c r="C12" t="s">
        <v>210</v>
      </c>
    </row>
  </sheetData>
  <pageMargins left="0.7" right="0.7" top="0.78740157499999996" bottom="0.78740157499999996" header="0.3" footer="0.3"/>
  <drawing r:id="rId1"/>
</worksheet>
</file>

<file path=xl/worksheets/sheet4.xml><?xml version="1.0" encoding="utf-8"?>
<worksheet xmlns="http://schemas.openxmlformats.org/spreadsheetml/2006/main" xmlns:r="http://schemas.openxmlformats.org/officeDocument/2006/relationships">
  <sheetPr>
    <pageSetUpPr fitToPage="1"/>
  </sheetPr>
  <dimension ref="B1:J369"/>
  <sheetViews>
    <sheetView showGridLines="0" showRowColHeaders="0" workbookViewId="0">
      <pane ySplit="9" topLeftCell="A10" activePane="bottomLeft" state="frozenSplit"/>
      <selection pane="bottomLeft" activeCell="D5" sqref="D5"/>
    </sheetView>
  </sheetViews>
  <sheetFormatPr baseColWidth="10" defaultColWidth="10" defaultRowHeight="15"/>
  <cols>
    <col min="1" max="1" width="3.125" style="24" customWidth="1"/>
    <col min="2" max="2" width="8.5" style="25" customWidth="1"/>
    <col min="3" max="8" width="17.625" style="25" customWidth="1"/>
    <col min="9" max="9" width="3.125" style="24" customWidth="1"/>
    <col min="10" max="16384" width="10" style="24"/>
  </cols>
  <sheetData>
    <row r="1" spans="2:10" ht="60.75" customHeight="1">
      <c r="B1" s="105" t="s">
        <v>80</v>
      </c>
      <c r="C1" s="105"/>
      <c r="D1" s="105"/>
      <c r="E1" s="105"/>
      <c r="F1" s="105"/>
      <c r="G1" s="105"/>
      <c r="H1" s="105"/>
    </row>
    <row r="2" spans="2:10" ht="9.75" customHeight="1">
      <c r="B2" s="38"/>
      <c r="C2" s="38"/>
      <c r="D2" s="38"/>
      <c r="E2" s="38"/>
      <c r="F2" s="38"/>
      <c r="G2" s="38"/>
      <c r="H2" s="38"/>
    </row>
    <row r="3" spans="2:10" ht="20.100000000000001" customHeight="1" thickBot="1">
      <c r="B3" s="104" t="s">
        <v>79</v>
      </c>
      <c r="C3" s="104"/>
      <c r="D3" s="104"/>
      <c r="E3" s="24"/>
      <c r="F3" s="104" t="s">
        <v>78</v>
      </c>
      <c r="G3" s="104"/>
      <c r="H3" s="104"/>
    </row>
    <row r="4" spans="2:10" ht="20.100000000000001" customHeight="1" thickTop="1">
      <c r="B4" s="106" t="s">
        <v>77</v>
      </c>
      <c r="C4" s="106"/>
      <c r="D4" s="37">
        <v>20000</v>
      </c>
      <c r="E4" s="24"/>
      <c r="F4" s="106" t="s">
        <v>76</v>
      </c>
      <c r="G4" s="106"/>
      <c r="H4" s="36">
        <f ca="1">IFERROR(IF(DarlehenIstGut,MonatlicheZahlung,""), "")</f>
        <v>202.49027632975856</v>
      </c>
      <c r="J4" s="24" t="s">
        <v>216</v>
      </c>
    </row>
    <row r="5" spans="2:10" ht="20.100000000000001" customHeight="1">
      <c r="B5" s="107" t="s">
        <v>75</v>
      </c>
      <c r="C5" s="107"/>
      <c r="D5" s="35">
        <v>0.04</v>
      </c>
      <c r="E5" s="24"/>
      <c r="F5" s="107" t="s">
        <v>74</v>
      </c>
      <c r="G5" s="107"/>
      <c r="H5" s="34">
        <f ca="1">IFERROR(IF(DarlehenIstGut,DarlehensJahre*12,""), "")</f>
        <v>120</v>
      </c>
      <c r="J5" s="24" t="s">
        <v>217</v>
      </c>
    </row>
    <row r="6" spans="2:10" ht="20.100000000000001" customHeight="1">
      <c r="B6" s="107" t="s">
        <v>73</v>
      </c>
      <c r="C6" s="107"/>
      <c r="D6" s="33">
        <v>10</v>
      </c>
      <c r="E6" s="24"/>
      <c r="F6" s="107" t="s">
        <v>72</v>
      </c>
      <c r="G6" s="107"/>
      <c r="H6" s="31">
        <f ca="1">IFERROR(IF(DarlehenIstGut,DarlehensKostenGesamt-DarlehensBetrag,""), "")</f>
        <v>4298.833159571026</v>
      </c>
    </row>
    <row r="7" spans="2:10" ht="20.100000000000001" customHeight="1">
      <c r="B7" s="107" t="s">
        <v>71</v>
      </c>
      <c r="C7" s="107"/>
      <c r="D7" s="32">
        <f ca="1">TODAY()</f>
        <v>45349</v>
      </c>
      <c r="E7" s="24"/>
      <c r="F7" s="107" t="s">
        <v>70</v>
      </c>
      <c r="G7" s="107"/>
      <c r="H7" s="31">
        <f ca="1">IFERROR(IF(DarlehenIstGut,MonatlicheZahlung*AnzahlZahlungen,""), "")</f>
        <v>24298.833159571026</v>
      </c>
    </row>
    <row r="8" spans="2:10" ht="15" customHeight="1">
      <c r="B8" s="24"/>
      <c r="C8" s="24"/>
      <c r="D8" s="24"/>
      <c r="E8" s="24"/>
      <c r="F8" s="24"/>
      <c r="G8" s="24"/>
      <c r="H8" s="24"/>
    </row>
    <row r="9" spans="2:10" ht="29.25" customHeight="1">
      <c r="B9" s="30" t="s">
        <v>69</v>
      </c>
      <c r="C9" s="30" t="s">
        <v>68</v>
      </c>
      <c r="D9" s="29" t="s">
        <v>67</v>
      </c>
      <c r="E9" s="29" t="s">
        <v>66</v>
      </c>
      <c r="F9" s="29" t="s">
        <v>65</v>
      </c>
      <c r="G9" s="29" t="s">
        <v>64</v>
      </c>
      <c r="H9" s="29" t="s">
        <v>63</v>
      </c>
    </row>
    <row r="10" spans="2:10" ht="20.100000000000001" customHeight="1">
      <c r="B10" s="28">
        <f ca="1">IFERROR(IF(DarlehenNichtBezahlt*DarlehenIstGut,ZahlungNummer,""), "")</f>
        <v>1</v>
      </c>
      <c r="C10" s="27">
        <f ca="1">IFERROR(IF(DarlehenNichtBezahlt*DarlehenIstGut,ZahlungsDatum,""), "")</f>
        <v>45378</v>
      </c>
      <c r="D10" s="26">
        <f ca="1">IFERROR(IF(DarlehenNichtBezahlt*DarlehenIstGut,DarlehensWert,""), "")</f>
        <v>20000</v>
      </c>
      <c r="E10" s="26">
        <f ca="1">IFERROR(IF(DarlehenNichtBezahlt*DarlehenIstGut,MonatlicheZahlung,""), "")</f>
        <v>202.49027632975856</v>
      </c>
      <c r="F10" s="26">
        <f ca="1">IFERROR(IF(DarlehenNichtBezahlt*DarlehenIstGut,Kapital,""), "")</f>
        <v>135.82360966309187</v>
      </c>
      <c r="G10" s="26">
        <f ca="1">IFERROR(IF(DarlehenNichtBezahlt*DarlehenIstGut,ZinsBetrag,""), "")</f>
        <v>66.666666666666671</v>
      </c>
      <c r="H10" s="26">
        <f ca="1">IFERROR(IF(DarlehenNichtBezahlt*DarlehenIstGut,AbschlussSaldo,""), "")</f>
        <v>19864.176390336903</v>
      </c>
    </row>
    <row r="11" spans="2:10" ht="20.100000000000001" customHeight="1">
      <c r="B11" s="28">
        <f ca="1">IFERROR(IF(DarlehenNichtBezahlt*DarlehenIstGut,ZahlungNummer,""), "")</f>
        <v>2</v>
      </c>
      <c r="C11" s="27">
        <f ca="1">IFERROR(IF(DarlehenNichtBezahlt*DarlehenIstGut,ZahlungsDatum,""), "")</f>
        <v>45409</v>
      </c>
      <c r="D11" s="26">
        <f ca="1">IFERROR(IF(DarlehenNichtBezahlt*DarlehenIstGut,DarlehensWert,""), "")</f>
        <v>19864.176390336903</v>
      </c>
      <c r="E11" s="26">
        <f ca="1">IFERROR(IF(DarlehenNichtBezahlt*DarlehenIstGut,MonatlicheZahlung,""), "")</f>
        <v>202.49027632975856</v>
      </c>
      <c r="F11" s="26">
        <f ca="1">IFERROR(IF(DarlehenNichtBezahlt*DarlehenIstGut,Kapital,""), "")</f>
        <v>136.27635502863555</v>
      </c>
      <c r="G11" s="26">
        <f ca="1">IFERROR(IF(DarlehenNichtBezahlt*DarlehenIstGut,ZinsBetrag,""), "")</f>
        <v>66.213921301123008</v>
      </c>
      <c r="H11" s="26">
        <f ca="1">IFERROR(IF(DarlehenNichtBezahlt*DarlehenIstGut,AbschlussSaldo,""), "")</f>
        <v>19727.900035308263</v>
      </c>
    </row>
    <row r="12" spans="2:10" ht="20.100000000000001" customHeight="1">
      <c r="B12" s="28">
        <f ca="1">IFERROR(IF(DarlehenNichtBezahlt*DarlehenIstGut,ZahlungNummer,""), "")</f>
        <v>3</v>
      </c>
      <c r="C12" s="27">
        <f ca="1">IFERROR(IF(DarlehenNichtBezahlt*DarlehenIstGut,ZahlungsDatum,""), "")</f>
        <v>45439</v>
      </c>
      <c r="D12" s="26">
        <f ca="1">IFERROR(IF(DarlehenNichtBezahlt*DarlehenIstGut,DarlehensWert,""), "")</f>
        <v>19727.900035308263</v>
      </c>
      <c r="E12" s="26">
        <f ca="1">IFERROR(IF(DarlehenNichtBezahlt*DarlehenIstGut,MonatlicheZahlung,""), "")</f>
        <v>202.49027632975856</v>
      </c>
      <c r="F12" s="26">
        <f ca="1">IFERROR(IF(DarlehenNichtBezahlt*DarlehenIstGut,Kapital,""), "")</f>
        <v>136.73060954539767</v>
      </c>
      <c r="G12" s="26">
        <f ca="1">IFERROR(IF(DarlehenNichtBezahlt*DarlehenIstGut,ZinsBetrag,""), "")</f>
        <v>65.759666784360874</v>
      </c>
      <c r="H12" s="26">
        <f ca="1">IFERROR(IF(DarlehenNichtBezahlt*DarlehenIstGut,AbschlussSaldo,""), "")</f>
        <v>19591.169425762859</v>
      </c>
    </row>
    <row r="13" spans="2:10" ht="20.100000000000001" customHeight="1">
      <c r="B13" s="28">
        <f ca="1">IFERROR(IF(DarlehenNichtBezahlt*DarlehenIstGut,ZahlungNummer,""), "")</f>
        <v>4</v>
      </c>
      <c r="C13" s="27">
        <f ca="1">IFERROR(IF(DarlehenNichtBezahlt*DarlehenIstGut,ZahlungsDatum,""), "")</f>
        <v>45470</v>
      </c>
      <c r="D13" s="26">
        <f ca="1">IFERROR(IF(DarlehenNichtBezahlt*DarlehenIstGut,DarlehensWert,""), "")</f>
        <v>19591.169425762859</v>
      </c>
      <c r="E13" s="26">
        <f ca="1">IFERROR(IF(DarlehenNichtBezahlt*DarlehenIstGut,MonatlicheZahlung,""), "")</f>
        <v>202.49027632975856</v>
      </c>
      <c r="F13" s="26">
        <f ca="1">IFERROR(IF(DarlehenNichtBezahlt*DarlehenIstGut,Kapital,""), "")</f>
        <v>137.18637824388236</v>
      </c>
      <c r="G13" s="26">
        <f ca="1">IFERROR(IF(DarlehenNichtBezahlt*DarlehenIstGut,ZinsBetrag,""), "")</f>
        <v>65.303898085876199</v>
      </c>
      <c r="H13" s="26">
        <f ca="1">IFERROR(IF(DarlehenNichtBezahlt*DarlehenIstGut,AbschlussSaldo,""), "")</f>
        <v>19453.983047518977</v>
      </c>
    </row>
    <row r="14" spans="2:10" ht="20.100000000000001" customHeight="1">
      <c r="B14" s="28">
        <f ca="1">IFERROR(IF(DarlehenNichtBezahlt*DarlehenIstGut,ZahlungNummer,""), "")</f>
        <v>5</v>
      </c>
      <c r="C14" s="27">
        <f ca="1">IFERROR(IF(DarlehenNichtBezahlt*DarlehenIstGut,ZahlungsDatum,""), "")</f>
        <v>45500</v>
      </c>
      <c r="D14" s="26">
        <f ca="1">IFERROR(IF(DarlehenNichtBezahlt*DarlehenIstGut,DarlehensWert,""), "")</f>
        <v>19453.983047518977</v>
      </c>
      <c r="E14" s="26">
        <f ca="1">IFERROR(IF(DarlehenNichtBezahlt*DarlehenIstGut,MonatlicheZahlung,""), "")</f>
        <v>202.49027632975856</v>
      </c>
      <c r="F14" s="26">
        <f ca="1">IFERROR(IF(DarlehenNichtBezahlt*DarlehenIstGut,Kapital,""), "")</f>
        <v>137.64366617136196</v>
      </c>
      <c r="G14" s="26">
        <f ca="1">IFERROR(IF(DarlehenNichtBezahlt*DarlehenIstGut,ZinsBetrag,""), "")</f>
        <v>64.846610158396601</v>
      </c>
      <c r="H14" s="26">
        <f ca="1">IFERROR(IF(DarlehenNichtBezahlt*DarlehenIstGut,AbschlussSaldo,""), "")</f>
        <v>19316.33938134761</v>
      </c>
    </row>
    <row r="15" spans="2:10" ht="20.100000000000001" customHeight="1">
      <c r="B15" s="28">
        <f ca="1">IFERROR(IF(DarlehenNichtBezahlt*DarlehenIstGut,ZahlungNummer,""), "")</f>
        <v>6</v>
      </c>
      <c r="C15" s="27">
        <f ca="1">IFERROR(IF(DarlehenNichtBezahlt*DarlehenIstGut,ZahlungsDatum,""), "")</f>
        <v>45531</v>
      </c>
      <c r="D15" s="26">
        <f ca="1">IFERROR(IF(DarlehenNichtBezahlt*DarlehenIstGut,DarlehensWert,""), "")</f>
        <v>19316.33938134761</v>
      </c>
      <c r="E15" s="26">
        <f ca="1">IFERROR(IF(DarlehenNichtBezahlt*DarlehenIstGut,MonatlicheZahlung,""), "")</f>
        <v>202.49027632975856</v>
      </c>
      <c r="F15" s="26">
        <f ca="1">IFERROR(IF(DarlehenNichtBezahlt*DarlehenIstGut,Kapital,""), "")</f>
        <v>138.10247839193318</v>
      </c>
      <c r="G15" s="26">
        <f ca="1">IFERROR(IF(DarlehenNichtBezahlt*DarlehenIstGut,ZinsBetrag,""), "")</f>
        <v>64.387797937825368</v>
      </c>
      <c r="H15" s="26">
        <f ca="1">IFERROR(IF(DarlehenNichtBezahlt*DarlehenIstGut,AbschlussSaldo,""), "")</f>
        <v>19178.236902955672</v>
      </c>
    </row>
    <row r="16" spans="2:10" ht="20.100000000000001" customHeight="1">
      <c r="B16" s="28">
        <f ca="1">IFERROR(IF(DarlehenNichtBezahlt*DarlehenIstGut,ZahlungNummer,""), "")</f>
        <v>7</v>
      </c>
      <c r="C16" s="27">
        <f ca="1">IFERROR(IF(DarlehenNichtBezahlt*DarlehenIstGut,ZahlungsDatum,""), "")</f>
        <v>45562</v>
      </c>
      <c r="D16" s="26">
        <f ca="1">IFERROR(IF(DarlehenNichtBezahlt*DarlehenIstGut,DarlehensWert,""), "")</f>
        <v>19178.236902955672</v>
      </c>
      <c r="E16" s="26">
        <f ca="1">IFERROR(IF(DarlehenNichtBezahlt*DarlehenIstGut,MonatlicheZahlung,""), "")</f>
        <v>202.49027632975856</v>
      </c>
      <c r="F16" s="26">
        <f ca="1">IFERROR(IF(DarlehenNichtBezahlt*DarlehenIstGut,Kapital,""), "")</f>
        <v>138.56281998657298</v>
      </c>
      <c r="G16" s="26">
        <f ca="1">IFERROR(IF(DarlehenNichtBezahlt*DarlehenIstGut,ZinsBetrag,""), "")</f>
        <v>63.927456343185575</v>
      </c>
      <c r="H16" s="26">
        <f ca="1">IFERROR(IF(DarlehenNichtBezahlt*DarlehenIstGut,AbschlussSaldo,""), "")</f>
        <v>19039.67408296909</v>
      </c>
    </row>
    <row r="17" spans="2:8" ht="20.100000000000001" customHeight="1">
      <c r="B17" s="28">
        <f ca="1">IFERROR(IF(DarlehenNichtBezahlt*DarlehenIstGut,ZahlungNummer,""), "")</f>
        <v>8</v>
      </c>
      <c r="C17" s="27">
        <f ca="1">IFERROR(IF(DarlehenNichtBezahlt*DarlehenIstGut,ZahlungsDatum,""), "")</f>
        <v>45592</v>
      </c>
      <c r="D17" s="26">
        <f ca="1">IFERROR(IF(DarlehenNichtBezahlt*DarlehenIstGut,DarlehensWert,""), "")</f>
        <v>19039.67408296909</v>
      </c>
      <c r="E17" s="26">
        <f ca="1">IFERROR(IF(DarlehenNichtBezahlt*DarlehenIstGut,MonatlicheZahlung,""), "")</f>
        <v>202.49027632975856</v>
      </c>
      <c r="F17" s="26">
        <f ca="1">IFERROR(IF(DarlehenNichtBezahlt*DarlehenIstGut,Kapital,""), "")</f>
        <v>139.02469605319493</v>
      </c>
      <c r="G17" s="26">
        <f ca="1">IFERROR(IF(DarlehenNichtBezahlt*DarlehenIstGut,ZinsBetrag,""), "")</f>
        <v>63.465580276563635</v>
      </c>
      <c r="H17" s="26">
        <f ca="1">IFERROR(IF(DarlehenNichtBezahlt*DarlehenIstGut,AbschlussSaldo,""), "")</f>
        <v>18900.649386915899</v>
      </c>
    </row>
    <row r="18" spans="2:8" ht="20.100000000000001" customHeight="1">
      <c r="B18" s="28">
        <f ca="1">IFERROR(IF(DarlehenNichtBezahlt*DarlehenIstGut,ZahlungNummer,""), "")</f>
        <v>9</v>
      </c>
      <c r="C18" s="27">
        <f ca="1">IFERROR(IF(DarlehenNichtBezahlt*DarlehenIstGut,ZahlungsDatum,""), "")</f>
        <v>45623</v>
      </c>
      <c r="D18" s="26">
        <f ca="1">IFERROR(IF(DarlehenNichtBezahlt*DarlehenIstGut,DarlehensWert,""), "")</f>
        <v>18900.649386915899</v>
      </c>
      <c r="E18" s="26">
        <f ca="1">IFERROR(IF(DarlehenNichtBezahlt*DarlehenIstGut,MonatlicheZahlung,""), "")</f>
        <v>202.49027632975856</v>
      </c>
      <c r="F18" s="26">
        <f ca="1">IFERROR(IF(DarlehenNichtBezahlt*DarlehenIstGut,Kapital,""), "")</f>
        <v>139.48811170670555</v>
      </c>
      <c r="G18" s="26">
        <f ca="1">IFERROR(IF(DarlehenNichtBezahlt*DarlehenIstGut,ZinsBetrag,""), "")</f>
        <v>63.002164623052998</v>
      </c>
      <c r="H18" s="26">
        <f ca="1">IFERROR(IF(DarlehenNichtBezahlt*DarlehenIstGut,AbschlussSaldo,""), "")</f>
        <v>18761.161275209193</v>
      </c>
    </row>
    <row r="19" spans="2:8" ht="20.100000000000001" customHeight="1">
      <c r="B19" s="28">
        <f ca="1">IFERROR(IF(DarlehenNichtBezahlt*DarlehenIstGut,ZahlungNummer,""), "")</f>
        <v>10</v>
      </c>
      <c r="C19" s="27">
        <f ca="1">IFERROR(IF(DarlehenNichtBezahlt*DarlehenIstGut,ZahlungsDatum,""), "")</f>
        <v>45653</v>
      </c>
      <c r="D19" s="26">
        <f ca="1">IFERROR(IF(DarlehenNichtBezahlt*DarlehenIstGut,DarlehensWert,""), "")</f>
        <v>18761.161275209193</v>
      </c>
      <c r="E19" s="26">
        <f ca="1">IFERROR(IF(DarlehenNichtBezahlt*DarlehenIstGut,MonatlicheZahlung,""), "")</f>
        <v>202.49027632975856</v>
      </c>
      <c r="F19" s="26">
        <f ca="1">IFERROR(IF(DarlehenNichtBezahlt*DarlehenIstGut,Kapital,""), "")</f>
        <v>139.95307207906126</v>
      </c>
      <c r="G19" s="26">
        <f ca="1">IFERROR(IF(DarlehenNichtBezahlt*DarlehenIstGut,ZinsBetrag,""), "")</f>
        <v>62.537204250697314</v>
      </c>
      <c r="H19" s="26">
        <f ca="1">IFERROR(IF(DarlehenNichtBezahlt*DarlehenIstGut,AbschlussSaldo,""), "")</f>
        <v>18621.208203130125</v>
      </c>
    </row>
    <row r="20" spans="2:8" ht="20.100000000000001" customHeight="1">
      <c r="B20" s="28">
        <f ca="1">IFERROR(IF(DarlehenNichtBezahlt*DarlehenIstGut,ZahlungNummer,""), "")</f>
        <v>11</v>
      </c>
      <c r="C20" s="27">
        <f ca="1">IFERROR(IF(DarlehenNichtBezahlt*DarlehenIstGut,ZahlungsDatum,""), "")</f>
        <v>45684</v>
      </c>
      <c r="D20" s="26">
        <f ca="1">IFERROR(IF(DarlehenNichtBezahlt*DarlehenIstGut,DarlehensWert,""), "")</f>
        <v>18621.208203130125</v>
      </c>
      <c r="E20" s="26">
        <f ca="1">IFERROR(IF(DarlehenNichtBezahlt*DarlehenIstGut,MonatlicheZahlung,""), "")</f>
        <v>202.49027632975856</v>
      </c>
      <c r="F20" s="26">
        <f ca="1">IFERROR(IF(DarlehenNichtBezahlt*DarlehenIstGut,Kapital,""), "")</f>
        <v>140.4195823193248</v>
      </c>
      <c r="G20" s="26">
        <f ca="1">IFERROR(IF(DarlehenNichtBezahlt*DarlehenIstGut,ZinsBetrag,""), "")</f>
        <v>62.070694010433755</v>
      </c>
      <c r="H20" s="26">
        <f ca="1">IFERROR(IF(DarlehenNichtBezahlt*DarlehenIstGut,AbschlussSaldo,""), "")</f>
        <v>18480.788620810788</v>
      </c>
    </row>
    <row r="21" spans="2:8" ht="20.100000000000001" customHeight="1">
      <c r="B21" s="28">
        <f ca="1">IFERROR(IF(DarlehenNichtBezahlt*DarlehenIstGut,ZahlungNummer,""), "")</f>
        <v>12</v>
      </c>
      <c r="C21" s="27">
        <f ca="1">IFERROR(IF(DarlehenNichtBezahlt*DarlehenIstGut,ZahlungsDatum,""), "")</f>
        <v>45715</v>
      </c>
      <c r="D21" s="26">
        <f ca="1">IFERROR(IF(DarlehenNichtBezahlt*DarlehenIstGut,DarlehensWert,""), "")</f>
        <v>18480.788620810788</v>
      </c>
      <c r="E21" s="26">
        <f ca="1">IFERROR(IF(DarlehenNichtBezahlt*DarlehenIstGut,MonatlicheZahlung,""), "")</f>
        <v>202.49027632975856</v>
      </c>
      <c r="F21" s="26">
        <f ca="1">IFERROR(IF(DarlehenNichtBezahlt*DarlehenIstGut,Kapital,""), "")</f>
        <v>140.88764759372259</v>
      </c>
      <c r="G21" s="26">
        <f ca="1">IFERROR(IF(DarlehenNichtBezahlt*DarlehenIstGut,ZinsBetrag,""), "")</f>
        <v>61.602628736035967</v>
      </c>
      <c r="H21" s="26">
        <f ca="1">IFERROR(IF(DarlehenNichtBezahlt*DarlehenIstGut,AbschlussSaldo,""), "")</f>
        <v>18339.900973217067</v>
      </c>
    </row>
    <row r="22" spans="2:8" ht="20.100000000000001" customHeight="1">
      <c r="B22" s="28">
        <f ca="1">IFERROR(IF(DarlehenNichtBezahlt*DarlehenIstGut,ZahlungNummer,""), "")</f>
        <v>13</v>
      </c>
      <c r="C22" s="27">
        <f ca="1">IFERROR(IF(DarlehenNichtBezahlt*DarlehenIstGut,ZahlungsDatum,""), "")</f>
        <v>45743</v>
      </c>
      <c r="D22" s="26">
        <f ca="1">IFERROR(IF(DarlehenNichtBezahlt*DarlehenIstGut,DarlehensWert,""), "")</f>
        <v>18339.900973217067</v>
      </c>
      <c r="E22" s="26">
        <f ca="1">IFERROR(IF(DarlehenNichtBezahlt*DarlehenIstGut,MonatlicheZahlung,""), "")</f>
        <v>202.49027632975856</v>
      </c>
      <c r="F22" s="26">
        <f ca="1">IFERROR(IF(DarlehenNichtBezahlt*DarlehenIstGut,Kapital,""), "")</f>
        <v>141.35727308570165</v>
      </c>
      <c r="G22" s="26">
        <f ca="1">IFERROR(IF(DarlehenNichtBezahlt*DarlehenIstGut,ZinsBetrag,""), "")</f>
        <v>61.133003244056894</v>
      </c>
      <c r="H22" s="26">
        <f ca="1">IFERROR(IF(DarlehenNichtBezahlt*DarlehenIstGut,AbschlussSaldo,""), "")</f>
        <v>18198.543700131373</v>
      </c>
    </row>
    <row r="23" spans="2:8" ht="20.100000000000001" customHeight="1">
      <c r="B23" s="28">
        <f ca="1">IFERROR(IF(DarlehenNichtBezahlt*DarlehenIstGut,ZahlungNummer,""), "")</f>
        <v>14</v>
      </c>
      <c r="C23" s="27">
        <f ca="1">IFERROR(IF(DarlehenNichtBezahlt*DarlehenIstGut,ZahlungsDatum,""), "")</f>
        <v>45774</v>
      </c>
      <c r="D23" s="26">
        <f ca="1">IFERROR(IF(DarlehenNichtBezahlt*DarlehenIstGut,DarlehensWert,""), "")</f>
        <v>18198.543700131373</v>
      </c>
      <c r="E23" s="26">
        <f ca="1">IFERROR(IF(DarlehenNichtBezahlt*DarlehenIstGut,MonatlicheZahlung,""), "")</f>
        <v>202.49027632975856</v>
      </c>
      <c r="F23" s="26">
        <f ca="1">IFERROR(IF(DarlehenNichtBezahlt*DarlehenIstGut,Kapital,""), "")</f>
        <v>141.82846399598731</v>
      </c>
      <c r="G23" s="26">
        <f ca="1">IFERROR(IF(DarlehenNichtBezahlt*DarlehenIstGut,ZinsBetrag,""), "")</f>
        <v>60.661812333771245</v>
      </c>
      <c r="H23" s="26">
        <f ca="1">IFERROR(IF(DarlehenNichtBezahlt*DarlehenIstGut,AbschlussSaldo,""), "")</f>
        <v>18056.71523613538</v>
      </c>
    </row>
    <row r="24" spans="2:8" ht="20.100000000000001" customHeight="1">
      <c r="B24" s="28">
        <f ca="1">IFERROR(IF(DarlehenNichtBezahlt*DarlehenIstGut,ZahlungNummer,""), "")</f>
        <v>15</v>
      </c>
      <c r="C24" s="27">
        <f ca="1">IFERROR(IF(DarlehenNichtBezahlt*DarlehenIstGut,ZahlungsDatum,""), "")</f>
        <v>45804</v>
      </c>
      <c r="D24" s="26">
        <f ca="1">IFERROR(IF(DarlehenNichtBezahlt*DarlehenIstGut,DarlehensWert,""), "")</f>
        <v>18056.71523613538</v>
      </c>
      <c r="E24" s="26">
        <f ca="1">IFERROR(IF(DarlehenNichtBezahlt*DarlehenIstGut,MonatlicheZahlung,""), "")</f>
        <v>202.49027632975856</v>
      </c>
      <c r="F24" s="26">
        <f ca="1">IFERROR(IF(DarlehenNichtBezahlt*DarlehenIstGut,Kapital,""), "")</f>
        <v>142.30122554264062</v>
      </c>
      <c r="G24" s="26">
        <f ca="1">IFERROR(IF(DarlehenNichtBezahlt*DarlehenIstGut,ZinsBetrag,""), "")</f>
        <v>60.189050787117935</v>
      </c>
      <c r="H24" s="26">
        <f ca="1">IFERROR(IF(DarlehenNichtBezahlt*DarlehenIstGut,AbschlussSaldo,""), "")</f>
        <v>17914.414010592729</v>
      </c>
    </row>
    <row r="25" spans="2:8" ht="20.100000000000001" customHeight="1">
      <c r="B25" s="28">
        <f ca="1">IFERROR(IF(DarlehenNichtBezahlt*DarlehenIstGut,ZahlungNummer,""), "")</f>
        <v>16</v>
      </c>
      <c r="C25" s="27">
        <f ca="1">IFERROR(IF(DarlehenNichtBezahlt*DarlehenIstGut,ZahlungsDatum,""), "")</f>
        <v>45835</v>
      </c>
      <c r="D25" s="26">
        <f ca="1">IFERROR(IF(DarlehenNichtBezahlt*DarlehenIstGut,DarlehensWert,""), "")</f>
        <v>17914.414010592729</v>
      </c>
      <c r="E25" s="26">
        <f ca="1">IFERROR(IF(DarlehenNichtBezahlt*DarlehenIstGut,MonatlicheZahlung,""), "")</f>
        <v>202.49027632975856</v>
      </c>
      <c r="F25" s="26">
        <f ca="1">IFERROR(IF(DarlehenNichtBezahlt*DarlehenIstGut,Kapital,""), "")</f>
        <v>142.77556296111612</v>
      </c>
      <c r="G25" s="26">
        <f ca="1">IFERROR(IF(DarlehenNichtBezahlt*DarlehenIstGut,ZinsBetrag,""), "")</f>
        <v>59.714713368642435</v>
      </c>
      <c r="H25" s="26">
        <f ca="1">IFERROR(IF(DarlehenNichtBezahlt*DarlehenIstGut,AbschlussSaldo,""), "")</f>
        <v>17771.638447631613</v>
      </c>
    </row>
    <row r="26" spans="2:8" ht="20.100000000000001" customHeight="1">
      <c r="B26" s="28">
        <f ca="1">IFERROR(IF(DarlehenNichtBezahlt*DarlehenIstGut,ZahlungNummer,""), "")</f>
        <v>17</v>
      </c>
      <c r="C26" s="27">
        <f ca="1">IFERROR(IF(DarlehenNichtBezahlt*DarlehenIstGut,ZahlungsDatum,""), "")</f>
        <v>45865</v>
      </c>
      <c r="D26" s="26">
        <f ca="1">IFERROR(IF(DarlehenNichtBezahlt*DarlehenIstGut,DarlehensWert,""), "")</f>
        <v>17771.638447631613</v>
      </c>
      <c r="E26" s="26">
        <f ca="1">IFERROR(IF(DarlehenNichtBezahlt*DarlehenIstGut,MonatlicheZahlung,""), "")</f>
        <v>202.49027632975856</v>
      </c>
      <c r="F26" s="26">
        <f ca="1">IFERROR(IF(DarlehenNichtBezahlt*DarlehenIstGut,Kapital,""), "")</f>
        <v>143.25148150431986</v>
      </c>
      <c r="G26" s="26">
        <f ca="1">IFERROR(IF(DarlehenNichtBezahlt*DarlehenIstGut,ZinsBetrag,""), "")</f>
        <v>59.23879482543871</v>
      </c>
      <c r="H26" s="26">
        <f ca="1">IFERROR(IF(DarlehenNichtBezahlt*DarlehenIstGut,AbschlussSaldo,""), "")</f>
        <v>17628.386966127284</v>
      </c>
    </row>
    <row r="27" spans="2:8" ht="20.100000000000001" customHeight="1">
      <c r="B27" s="28">
        <f ca="1">IFERROR(IF(DarlehenNichtBezahlt*DarlehenIstGut,ZahlungNummer,""), "")</f>
        <v>18</v>
      </c>
      <c r="C27" s="27">
        <f ca="1">IFERROR(IF(DarlehenNichtBezahlt*DarlehenIstGut,ZahlungsDatum,""), "")</f>
        <v>45896</v>
      </c>
      <c r="D27" s="26">
        <f ca="1">IFERROR(IF(DarlehenNichtBezahlt*DarlehenIstGut,DarlehensWert,""), "")</f>
        <v>17628.386966127284</v>
      </c>
      <c r="E27" s="26">
        <f ca="1">IFERROR(IF(DarlehenNichtBezahlt*DarlehenIstGut,MonatlicheZahlung,""), "")</f>
        <v>202.49027632975856</v>
      </c>
      <c r="F27" s="26">
        <f ca="1">IFERROR(IF(DarlehenNichtBezahlt*DarlehenIstGut,Kapital,""), "")</f>
        <v>143.7289864426676</v>
      </c>
      <c r="G27" s="26">
        <f ca="1">IFERROR(IF(DarlehenNichtBezahlt*DarlehenIstGut,ZinsBetrag,""), "")</f>
        <v>58.761289887090953</v>
      </c>
      <c r="H27" s="26">
        <f ca="1">IFERROR(IF(DarlehenNichtBezahlt*DarlehenIstGut,AbschlussSaldo,""), "")</f>
        <v>17484.657979684616</v>
      </c>
    </row>
    <row r="28" spans="2:8" ht="20.100000000000001" customHeight="1">
      <c r="B28" s="28">
        <f ca="1">IFERROR(IF(DarlehenNichtBezahlt*DarlehenIstGut,ZahlungNummer,""), "")</f>
        <v>19</v>
      </c>
      <c r="C28" s="27">
        <f ca="1">IFERROR(IF(DarlehenNichtBezahlt*DarlehenIstGut,ZahlungsDatum,""), "")</f>
        <v>45927</v>
      </c>
      <c r="D28" s="26">
        <f ca="1">IFERROR(IF(DarlehenNichtBezahlt*DarlehenIstGut,DarlehensWert,""), "")</f>
        <v>17484.657979684616</v>
      </c>
      <c r="E28" s="26">
        <f ca="1">IFERROR(IF(DarlehenNichtBezahlt*DarlehenIstGut,MonatlicheZahlung,""), "")</f>
        <v>202.49027632975856</v>
      </c>
      <c r="F28" s="26">
        <f ca="1">IFERROR(IF(DarlehenNichtBezahlt*DarlehenIstGut,Kapital,""), "")</f>
        <v>144.20808306414318</v>
      </c>
      <c r="G28" s="26">
        <f ca="1">IFERROR(IF(DarlehenNichtBezahlt*DarlehenIstGut,ZinsBetrag,""), "")</f>
        <v>58.28219326561539</v>
      </c>
      <c r="H28" s="26">
        <f ca="1">IFERROR(IF(DarlehenNichtBezahlt*DarlehenIstGut,AbschlussSaldo,""), "")</f>
        <v>17340.449896620463</v>
      </c>
    </row>
    <row r="29" spans="2:8" ht="20.100000000000001" customHeight="1">
      <c r="B29" s="28">
        <f ca="1">IFERROR(IF(DarlehenNichtBezahlt*DarlehenIstGut,ZahlungNummer,""), "")</f>
        <v>20</v>
      </c>
      <c r="C29" s="27">
        <f ca="1">IFERROR(IF(DarlehenNichtBezahlt*DarlehenIstGut,ZahlungsDatum,""), "")</f>
        <v>45957</v>
      </c>
      <c r="D29" s="26">
        <f ca="1">IFERROR(IF(DarlehenNichtBezahlt*DarlehenIstGut,DarlehensWert,""), "")</f>
        <v>17340.449896620463</v>
      </c>
      <c r="E29" s="26">
        <f ca="1">IFERROR(IF(DarlehenNichtBezahlt*DarlehenIstGut,MonatlicheZahlung,""), "")</f>
        <v>202.49027632975856</v>
      </c>
      <c r="F29" s="26">
        <f ca="1">IFERROR(IF(DarlehenNichtBezahlt*DarlehenIstGut,Kapital,""), "")</f>
        <v>144.688776674357</v>
      </c>
      <c r="G29" s="26">
        <f ca="1">IFERROR(IF(DarlehenNichtBezahlt*DarlehenIstGut,ZinsBetrag,""), "")</f>
        <v>57.80149965540155</v>
      </c>
      <c r="H29" s="26">
        <f ca="1">IFERROR(IF(DarlehenNichtBezahlt*DarlehenIstGut,AbschlussSaldo,""), "")</f>
        <v>17195.761119946103</v>
      </c>
    </row>
    <row r="30" spans="2:8" ht="20.100000000000001" customHeight="1">
      <c r="B30" s="28">
        <f ca="1">IFERROR(IF(DarlehenNichtBezahlt*DarlehenIstGut,ZahlungNummer,""), "")</f>
        <v>21</v>
      </c>
      <c r="C30" s="27">
        <f ca="1">IFERROR(IF(DarlehenNichtBezahlt*DarlehenIstGut,ZahlungsDatum,""), "")</f>
        <v>45988</v>
      </c>
      <c r="D30" s="26">
        <f ca="1">IFERROR(IF(DarlehenNichtBezahlt*DarlehenIstGut,DarlehensWert,""), "")</f>
        <v>17195.761119946103</v>
      </c>
      <c r="E30" s="26">
        <f ca="1">IFERROR(IF(DarlehenNichtBezahlt*DarlehenIstGut,MonatlicheZahlung,""), "")</f>
        <v>202.49027632975856</v>
      </c>
      <c r="F30" s="26">
        <f ca="1">IFERROR(IF(DarlehenNichtBezahlt*DarlehenIstGut,Kapital,""), "")</f>
        <v>145.17107259660489</v>
      </c>
      <c r="G30" s="26">
        <f ca="1">IFERROR(IF(DarlehenNichtBezahlt*DarlehenIstGut,ZinsBetrag,""), "")</f>
        <v>57.319203733153678</v>
      </c>
      <c r="H30" s="26">
        <f ca="1">IFERROR(IF(DarlehenNichtBezahlt*DarlehenIstGut,AbschlussSaldo,""), "")</f>
        <v>17050.590047349506</v>
      </c>
    </row>
    <row r="31" spans="2:8" ht="20.100000000000001" customHeight="1">
      <c r="B31" s="28">
        <f ca="1">IFERROR(IF(DarlehenNichtBezahlt*DarlehenIstGut,ZahlungNummer,""), "")</f>
        <v>22</v>
      </c>
      <c r="C31" s="27">
        <f ca="1">IFERROR(IF(DarlehenNichtBezahlt*DarlehenIstGut,ZahlungsDatum,""), "")</f>
        <v>46018</v>
      </c>
      <c r="D31" s="26">
        <f ca="1">IFERROR(IF(DarlehenNichtBezahlt*DarlehenIstGut,DarlehensWert,""), "")</f>
        <v>17050.590047349506</v>
      </c>
      <c r="E31" s="26">
        <f ca="1">IFERROR(IF(DarlehenNichtBezahlt*DarlehenIstGut,MonatlicheZahlung,""), "")</f>
        <v>202.49027632975856</v>
      </c>
      <c r="F31" s="26">
        <f ca="1">IFERROR(IF(DarlehenNichtBezahlt*DarlehenIstGut,Kapital,""), "")</f>
        <v>145.65497617192688</v>
      </c>
      <c r="G31" s="26">
        <f ca="1">IFERROR(IF(DarlehenNichtBezahlt*DarlehenIstGut,ZinsBetrag,""), "")</f>
        <v>56.835300157831689</v>
      </c>
      <c r="H31" s="26">
        <f ca="1">IFERROR(IF(DarlehenNichtBezahlt*DarlehenIstGut,AbschlussSaldo,""), "")</f>
        <v>16904.935071177562</v>
      </c>
    </row>
    <row r="32" spans="2:8" ht="20.100000000000001" customHeight="1">
      <c r="B32" s="28">
        <f ca="1">IFERROR(IF(DarlehenNichtBezahlt*DarlehenIstGut,ZahlungNummer,""), "")</f>
        <v>23</v>
      </c>
      <c r="C32" s="27">
        <f ca="1">IFERROR(IF(DarlehenNichtBezahlt*DarlehenIstGut,ZahlungsDatum,""), "")</f>
        <v>46049</v>
      </c>
      <c r="D32" s="26">
        <f ca="1">IFERROR(IF(DarlehenNichtBezahlt*DarlehenIstGut,DarlehensWert,""), "")</f>
        <v>16904.935071177562</v>
      </c>
      <c r="E32" s="26">
        <f ca="1">IFERROR(IF(DarlehenNichtBezahlt*DarlehenIstGut,MonatlicheZahlung,""), "")</f>
        <v>202.49027632975856</v>
      </c>
      <c r="F32" s="26">
        <f ca="1">IFERROR(IF(DarlehenNichtBezahlt*DarlehenIstGut,Kapital,""), "")</f>
        <v>146.14049275916668</v>
      </c>
      <c r="G32" s="26">
        <f ca="1">IFERROR(IF(DarlehenNichtBezahlt*DarlehenIstGut,ZinsBetrag,""), "")</f>
        <v>56.349783570591875</v>
      </c>
      <c r="H32" s="26">
        <f ca="1">IFERROR(IF(DarlehenNichtBezahlt*DarlehenIstGut,AbschlussSaldo,""), "")</f>
        <v>16758.79457841839</v>
      </c>
    </row>
    <row r="33" spans="2:8" ht="20.100000000000001" customHeight="1">
      <c r="B33" s="28">
        <f ca="1">IFERROR(IF(DarlehenNichtBezahlt*DarlehenIstGut,ZahlungNummer,""), "")</f>
        <v>24</v>
      </c>
      <c r="C33" s="27">
        <f ca="1">IFERROR(IF(DarlehenNichtBezahlt*DarlehenIstGut,ZahlungsDatum,""), "")</f>
        <v>46080</v>
      </c>
      <c r="D33" s="26">
        <f ca="1">IFERROR(IF(DarlehenNichtBezahlt*DarlehenIstGut,DarlehensWert,""), "")</f>
        <v>16758.79457841839</v>
      </c>
      <c r="E33" s="26">
        <f ca="1">IFERROR(IF(DarlehenNichtBezahlt*DarlehenIstGut,MonatlicheZahlung,""), "")</f>
        <v>202.49027632975856</v>
      </c>
      <c r="F33" s="26">
        <f ca="1">IFERROR(IF(DarlehenNichtBezahlt*DarlehenIstGut,Kapital,""), "")</f>
        <v>146.62762773503059</v>
      </c>
      <c r="G33" s="26">
        <f ca="1">IFERROR(IF(DarlehenNichtBezahlt*DarlehenIstGut,ZinsBetrag,""), "")</f>
        <v>55.862648594727972</v>
      </c>
      <c r="H33" s="26">
        <f ca="1">IFERROR(IF(DarlehenNichtBezahlt*DarlehenIstGut,AbschlussSaldo,""), "")</f>
        <v>16612.16695068336</v>
      </c>
    </row>
    <row r="34" spans="2:8" ht="20.100000000000001" customHeight="1">
      <c r="B34" s="28">
        <f ca="1">IFERROR(IF(DarlehenNichtBezahlt*DarlehenIstGut,ZahlungNummer,""), "")</f>
        <v>25</v>
      </c>
      <c r="C34" s="27">
        <f ca="1">IFERROR(IF(DarlehenNichtBezahlt*DarlehenIstGut,ZahlungsDatum,""), "")</f>
        <v>46108</v>
      </c>
      <c r="D34" s="26">
        <f ca="1">IFERROR(IF(DarlehenNichtBezahlt*DarlehenIstGut,DarlehensWert,""), "")</f>
        <v>16612.16695068336</v>
      </c>
      <c r="E34" s="26">
        <f ca="1">IFERROR(IF(DarlehenNichtBezahlt*DarlehenIstGut,MonatlicheZahlung,""), "")</f>
        <v>202.49027632975856</v>
      </c>
      <c r="F34" s="26">
        <f ca="1">IFERROR(IF(DarlehenNichtBezahlt*DarlehenIstGut,Kapital,""), "")</f>
        <v>147.11638649414735</v>
      </c>
      <c r="G34" s="26">
        <f ca="1">IFERROR(IF(DarlehenNichtBezahlt*DarlehenIstGut,ZinsBetrag,""), "")</f>
        <v>55.373889835611202</v>
      </c>
      <c r="H34" s="26">
        <f ca="1">IFERROR(IF(DarlehenNichtBezahlt*DarlehenIstGut,AbschlussSaldo,""), "")</f>
        <v>16465.050564189212</v>
      </c>
    </row>
    <row r="35" spans="2:8" ht="20.100000000000001" customHeight="1">
      <c r="B35" s="28">
        <f ca="1">IFERROR(IF(DarlehenNichtBezahlt*DarlehenIstGut,ZahlungNummer,""), "")</f>
        <v>26</v>
      </c>
      <c r="C35" s="27">
        <f ca="1">IFERROR(IF(DarlehenNichtBezahlt*DarlehenIstGut,ZahlungsDatum,""), "")</f>
        <v>46139</v>
      </c>
      <c r="D35" s="26">
        <f ca="1">IFERROR(IF(DarlehenNichtBezahlt*DarlehenIstGut,DarlehensWert,""), "")</f>
        <v>16465.050564189212</v>
      </c>
      <c r="E35" s="26">
        <f ca="1">IFERROR(IF(DarlehenNichtBezahlt*DarlehenIstGut,MonatlicheZahlung,""), "")</f>
        <v>202.49027632975856</v>
      </c>
      <c r="F35" s="26">
        <f ca="1">IFERROR(IF(DarlehenNichtBezahlt*DarlehenIstGut,Kapital,""), "")</f>
        <v>147.60677444912784</v>
      </c>
      <c r="G35" s="26">
        <f ca="1">IFERROR(IF(DarlehenNichtBezahlt*DarlehenIstGut,ZinsBetrag,""), "")</f>
        <v>54.88350188063071</v>
      </c>
      <c r="H35" s="26">
        <f ca="1">IFERROR(IF(DarlehenNichtBezahlt*DarlehenIstGut,AbschlussSaldo,""), "")</f>
        <v>16317.44378974008</v>
      </c>
    </row>
    <row r="36" spans="2:8" ht="20.100000000000001" customHeight="1">
      <c r="B36" s="28">
        <f ca="1">IFERROR(IF(DarlehenNichtBezahlt*DarlehenIstGut,ZahlungNummer,""), "")</f>
        <v>27</v>
      </c>
      <c r="C36" s="27">
        <f ca="1">IFERROR(IF(DarlehenNichtBezahlt*DarlehenIstGut,ZahlungsDatum,""), "")</f>
        <v>46169</v>
      </c>
      <c r="D36" s="26">
        <f ca="1">IFERROR(IF(DarlehenNichtBezahlt*DarlehenIstGut,DarlehensWert,""), "")</f>
        <v>16317.44378974008</v>
      </c>
      <c r="E36" s="26">
        <f ca="1">IFERROR(IF(DarlehenNichtBezahlt*DarlehenIstGut,MonatlicheZahlung,""), "")</f>
        <v>202.49027632975856</v>
      </c>
      <c r="F36" s="26">
        <f ca="1">IFERROR(IF(DarlehenNichtBezahlt*DarlehenIstGut,Kapital,""), "")</f>
        <v>148.09879703062495</v>
      </c>
      <c r="G36" s="26">
        <f ca="1">IFERROR(IF(DarlehenNichtBezahlt*DarlehenIstGut,ZinsBetrag,""), "")</f>
        <v>54.391479299133607</v>
      </c>
      <c r="H36" s="26">
        <f ca="1">IFERROR(IF(DarlehenNichtBezahlt*DarlehenIstGut,AbschlussSaldo,""), "")</f>
        <v>16169.344992709448</v>
      </c>
    </row>
    <row r="37" spans="2:8" ht="20.100000000000001" customHeight="1">
      <c r="B37" s="28">
        <f ca="1">IFERROR(IF(DarlehenNichtBezahlt*DarlehenIstGut,ZahlungNummer,""), "")</f>
        <v>28</v>
      </c>
      <c r="C37" s="27">
        <f ca="1">IFERROR(IF(DarlehenNichtBezahlt*DarlehenIstGut,ZahlungsDatum,""), "")</f>
        <v>46200</v>
      </c>
      <c r="D37" s="26">
        <f ca="1">IFERROR(IF(DarlehenNichtBezahlt*DarlehenIstGut,DarlehensWert,""), "")</f>
        <v>16169.344992709448</v>
      </c>
      <c r="E37" s="26">
        <f ca="1">IFERROR(IF(DarlehenNichtBezahlt*DarlehenIstGut,MonatlicheZahlung,""), "")</f>
        <v>202.49027632975856</v>
      </c>
      <c r="F37" s="26">
        <f ca="1">IFERROR(IF(DarlehenNichtBezahlt*DarlehenIstGut,Kapital,""), "")</f>
        <v>148.59245968739373</v>
      </c>
      <c r="G37" s="26">
        <f ca="1">IFERROR(IF(DarlehenNichtBezahlt*DarlehenIstGut,ZinsBetrag,""), "")</f>
        <v>53.89781664236483</v>
      </c>
      <c r="H37" s="26">
        <f ca="1">IFERROR(IF(DarlehenNichtBezahlt*DarlehenIstGut,AbschlussSaldo,""), "")</f>
        <v>16020.752533022047</v>
      </c>
    </row>
    <row r="38" spans="2:8" ht="20.100000000000001" customHeight="1">
      <c r="B38" s="28">
        <f ca="1">IFERROR(IF(DarlehenNichtBezahlt*DarlehenIstGut,ZahlungNummer,""), "")</f>
        <v>29</v>
      </c>
      <c r="C38" s="27">
        <f ca="1">IFERROR(IF(DarlehenNichtBezahlt*DarlehenIstGut,ZahlungsDatum,""), "")</f>
        <v>46230</v>
      </c>
      <c r="D38" s="26">
        <f ca="1">IFERROR(IF(DarlehenNichtBezahlt*DarlehenIstGut,DarlehensWert,""), "")</f>
        <v>16020.752533022047</v>
      </c>
      <c r="E38" s="26">
        <f ca="1">IFERROR(IF(DarlehenNichtBezahlt*DarlehenIstGut,MonatlicheZahlung,""), "")</f>
        <v>202.49027632975856</v>
      </c>
      <c r="F38" s="26">
        <f ca="1">IFERROR(IF(DarlehenNichtBezahlt*DarlehenIstGut,Kapital,""), "")</f>
        <v>149.08776788635174</v>
      </c>
      <c r="G38" s="26">
        <f ca="1">IFERROR(IF(DarlehenNichtBezahlt*DarlehenIstGut,ZinsBetrag,""), "")</f>
        <v>53.402508443406823</v>
      </c>
      <c r="H38" s="26">
        <f ca="1">IFERROR(IF(DarlehenNichtBezahlt*DarlehenIstGut,AbschlussSaldo,""), "")</f>
        <v>15871.664765135705</v>
      </c>
    </row>
    <row r="39" spans="2:8" ht="20.100000000000001" customHeight="1">
      <c r="B39" s="28">
        <f ca="1">IFERROR(IF(DarlehenNichtBezahlt*DarlehenIstGut,ZahlungNummer,""), "")</f>
        <v>30</v>
      </c>
      <c r="C39" s="27">
        <f ca="1">IFERROR(IF(DarlehenNichtBezahlt*DarlehenIstGut,ZahlungsDatum,""), "")</f>
        <v>46261</v>
      </c>
      <c r="D39" s="26">
        <f ca="1">IFERROR(IF(DarlehenNichtBezahlt*DarlehenIstGut,DarlehensWert,""), "")</f>
        <v>15871.664765135705</v>
      </c>
      <c r="E39" s="26">
        <f ca="1">IFERROR(IF(DarlehenNichtBezahlt*DarlehenIstGut,MonatlicheZahlung,""), "")</f>
        <v>202.49027632975856</v>
      </c>
      <c r="F39" s="26">
        <f ca="1">IFERROR(IF(DarlehenNichtBezahlt*DarlehenIstGut,Kapital,""), "")</f>
        <v>149.58472711263954</v>
      </c>
      <c r="G39" s="26">
        <f ca="1">IFERROR(IF(DarlehenNichtBezahlt*DarlehenIstGut,ZinsBetrag,""), "")</f>
        <v>52.905549217119024</v>
      </c>
      <c r="H39" s="26">
        <f ca="1">IFERROR(IF(DarlehenNichtBezahlt*DarlehenIstGut,AbschlussSaldo,""), "")</f>
        <v>15722.080038023058</v>
      </c>
    </row>
    <row r="40" spans="2:8" ht="20.100000000000001" customHeight="1">
      <c r="B40" s="28">
        <f ca="1">IFERROR(IF(DarlehenNichtBezahlt*DarlehenIstGut,ZahlungNummer,""), "")</f>
        <v>31</v>
      </c>
      <c r="C40" s="27">
        <f ca="1">IFERROR(IF(DarlehenNichtBezahlt*DarlehenIstGut,ZahlungsDatum,""), "")</f>
        <v>46292</v>
      </c>
      <c r="D40" s="26">
        <f ca="1">IFERROR(IF(DarlehenNichtBezahlt*DarlehenIstGut,DarlehensWert,""), "")</f>
        <v>15722.080038023058</v>
      </c>
      <c r="E40" s="26">
        <f ca="1">IFERROR(IF(DarlehenNichtBezahlt*DarlehenIstGut,MonatlicheZahlung,""), "")</f>
        <v>202.49027632975856</v>
      </c>
      <c r="F40" s="26">
        <f ca="1">IFERROR(IF(DarlehenNichtBezahlt*DarlehenIstGut,Kapital,""), "")</f>
        <v>150.0833428696817</v>
      </c>
      <c r="G40" s="26">
        <f ca="1">IFERROR(IF(DarlehenNichtBezahlt*DarlehenIstGut,ZinsBetrag,""), "")</f>
        <v>52.406933460076864</v>
      </c>
      <c r="H40" s="26">
        <f ca="1">IFERROR(IF(DarlehenNichtBezahlt*DarlehenIstGut,AbschlussSaldo,""), "")</f>
        <v>15571.99669515337</v>
      </c>
    </row>
    <row r="41" spans="2:8" ht="20.100000000000001" customHeight="1">
      <c r="B41" s="28">
        <f ca="1">IFERROR(IF(DarlehenNichtBezahlt*DarlehenIstGut,ZahlungNummer,""), "")</f>
        <v>32</v>
      </c>
      <c r="C41" s="27">
        <f ca="1">IFERROR(IF(DarlehenNichtBezahlt*DarlehenIstGut,ZahlungsDatum,""), "")</f>
        <v>46322</v>
      </c>
      <c r="D41" s="26">
        <f ca="1">IFERROR(IF(DarlehenNichtBezahlt*DarlehenIstGut,DarlehensWert,""), "")</f>
        <v>15571.99669515337</v>
      </c>
      <c r="E41" s="26">
        <f ca="1">IFERROR(IF(DarlehenNichtBezahlt*DarlehenIstGut,MonatlicheZahlung,""), "")</f>
        <v>202.49027632975856</v>
      </c>
      <c r="F41" s="26">
        <f ca="1">IFERROR(IF(DarlehenNichtBezahlt*DarlehenIstGut,Kapital,""), "")</f>
        <v>150.58362067924733</v>
      </c>
      <c r="G41" s="26">
        <f ca="1">IFERROR(IF(DarlehenNichtBezahlt*DarlehenIstGut,ZinsBetrag,""), "")</f>
        <v>51.906655650511233</v>
      </c>
      <c r="H41" s="26">
        <f ca="1">IFERROR(IF(DarlehenNichtBezahlt*DarlehenIstGut,AbschlussSaldo,""), "")</f>
        <v>15421.413074474116</v>
      </c>
    </row>
    <row r="42" spans="2:8" ht="20.100000000000001" customHeight="1">
      <c r="B42" s="28">
        <f ca="1">IFERROR(IF(DarlehenNichtBezahlt*DarlehenIstGut,ZahlungNummer,""), "")</f>
        <v>33</v>
      </c>
      <c r="C42" s="27">
        <f ca="1">IFERROR(IF(DarlehenNichtBezahlt*DarlehenIstGut,ZahlungsDatum,""), "")</f>
        <v>46353</v>
      </c>
      <c r="D42" s="26">
        <f ca="1">IFERROR(IF(DarlehenNichtBezahlt*DarlehenIstGut,DarlehensWert,""), "")</f>
        <v>15421.413074474116</v>
      </c>
      <c r="E42" s="26">
        <f ca="1">IFERROR(IF(DarlehenNichtBezahlt*DarlehenIstGut,MonatlicheZahlung,""), "")</f>
        <v>202.49027632975856</v>
      </c>
      <c r="F42" s="26">
        <f ca="1">IFERROR(IF(DarlehenNichtBezahlt*DarlehenIstGut,Kapital,""), "")</f>
        <v>151.0855660815115</v>
      </c>
      <c r="G42" s="26">
        <f ca="1">IFERROR(IF(DarlehenNichtBezahlt*DarlehenIstGut,ZinsBetrag,""), "")</f>
        <v>51.404710248247056</v>
      </c>
      <c r="H42" s="26">
        <f ca="1">IFERROR(IF(DarlehenNichtBezahlt*DarlehenIstGut,AbschlussSaldo,""), "")</f>
        <v>15270.327508392595</v>
      </c>
    </row>
    <row r="43" spans="2:8" ht="20.100000000000001" customHeight="1">
      <c r="B43" s="28">
        <f ca="1">IFERROR(IF(DarlehenNichtBezahlt*DarlehenIstGut,ZahlungNummer,""), "")</f>
        <v>34</v>
      </c>
      <c r="C43" s="27">
        <f ca="1">IFERROR(IF(DarlehenNichtBezahlt*DarlehenIstGut,ZahlungsDatum,""), "")</f>
        <v>46383</v>
      </c>
      <c r="D43" s="26">
        <f ca="1">IFERROR(IF(DarlehenNichtBezahlt*DarlehenIstGut,DarlehensWert,""), "")</f>
        <v>15270.327508392595</v>
      </c>
      <c r="E43" s="26">
        <f ca="1">IFERROR(IF(DarlehenNichtBezahlt*DarlehenIstGut,MonatlicheZahlung,""), "")</f>
        <v>202.49027632975856</v>
      </c>
      <c r="F43" s="26">
        <f ca="1">IFERROR(IF(DarlehenNichtBezahlt*DarlehenIstGut,Kapital,""), "")</f>
        <v>151.58918463511657</v>
      </c>
      <c r="G43" s="26">
        <f ca="1">IFERROR(IF(DarlehenNichtBezahlt*DarlehenIstGut,ZinsBetrag,""), "")</f>
        <v>50.901091694641984</v>
      </c>
      <c r="H43" s="26">
        <f ca="1">IFERROR(IF(DarlehenNichtBezahlt*DarlehenIstGut,AbschlussSaldo,""), "")</f>
        <v>15118.73832375748</v>
      </c>
    </row>
    <row r="44" spans="2:8" ht="20.100000000000001" customHeight="1">
      <c r="B44" s="28">
        <f ca="1">IFERROR(IF(DarlehenNichtBezahlt*DarlehenIstGut,ZahlungNummer,""), "")</f>
        <v>35</v>
      </c>
      <c r="C44" s="27">
        <f ca="1">IFERROR(IF(DarlehenNichtBezahlt*DarlehenIstGut,ZahlungsDatum,""), "")</f>
        <v>46414</v>
      </c>
      <c r="D44" s="26">
        <f ca="1">IFERROR(IF(DarlehenNichtBezahlt*DarlehenIstGut,DarlehensWert,""), "")</f>
        <v>15118.73832375748</v>
      </c>
      <c r="E44" s="26">
        <f ca="1">IFERROR(IF(DarlehenNichtBezahlt*DarlehenIstGut,MonatlicheZahlung,""), "")</f>
        <v>202.49027632975856</v>
      </c>
      <c r="F44" s="26">
        <f ca="1">IFERROR(IF(DarlehenNichtBezahlt*DarlehenIstGut,Kapital,""), "")</f>
        <v>152.09448191723362</v>
      </c>
      <c r="G44" s="26">
        <f ca="1">IFERROR(IF(DarlehenNichtBezahlt*DarlehenIstGut,ZinsBetrag,""), "")</f>
        <v>50.395794412524936</v>
      </c>
      <c r="H44" s="26">
        <f ca="1">IFERROR(IF(DarlehenNichtBezahlt*DarlehenIstGut,AbschlussSaldo,""), "")</f>
        <v>14966.643841840229</v>
      </c>
    </row>
    <row r="45" spans="2:8" ht="20.100000000000001" customHeight="1">
      <c r="B45" s="28">
        <f ca="1">IFERROR(IF(DarlehenNichtBezahlt*DarlehenIstGut,ZahlungNummer,""), "")</f>
        <v>36</v>
      </c>
      <c r="C45" s="27">
        <f ca="1">IFERROR(IF(DarlehenNichtBezahlt*DarlehenIstGut,ZahlungsDatum,""), "")</f>
        <v>46445</v>
      </c>
      <c r="D45" s="26">
        <f ca="1">IFERROR(IF(DarlehenNichtBezahlt*DarlehenIstGut,DarlehensWert,""), "")</f>
        <v>14966.643841840229</v>
      </c>
      <c r="E45" s="26">
        <f ca="1">IFERROR(IF(DarlehenNichtBezahlt*DarlehenIstGut,MonatlicheZahlung,""), "")</f>
        <v>202.49027632975856</v>
      </c>
      <c r="F45" s="26">
        <f ca="1">IFERROR(IF(DarlehenNichtBezahlt*DarlehenIstGut,Kapital,""), "")</f>
        <v>152.60146352362446</v>
      </c>
      <c r="G45" s="26">
        <f ca="1">IFERROR(IF(DarlehenNichtBezahlt*DarlehenIstGut,ZinsBetrag,""), "")</f>
        <v>49.888812806134098</v>
      </c>
      <c r="H45" s="26">
        <f ca="1">IFERROR(IF(DarlehenNichtBezahlt*DarlehenIstGut,AbschlussSaldo,""), "")</f>
        <v>14814.042378316615</v>
      </c>
    </row>
    <row r="46" spans="2:8" ht="20.100000000000001" customHeight="1">
      <c r="B46" s="28">
        <f ca="1">IFERROR(IF(DarlehenNichtBezahlt*DarlehenIstGut,ZahlungNummer,""), "")</f>
        <v>37</v>
      </c>
      <c r="C46" s="27">
        <f ca="1">IFERROR(IF(DarlehenNichtBezahlt*DarlehenIstGut,ZahlungsDatum,""), "")</f>
        <v>46473</v>
      </c>
      <c r="D46" s="26">
        <f ca="1">IFERROR(IF(DarlehenNichtBezahlt*DarlehenIstGut,DarlehensWert,""), "")</f>
        <v>14814.042378316615</v>
      </c>
      <c r="E46" s="26">
        <f ca="1">IFERROR(IF(DarlehenNichtBezahlt*DarlehenIstGut,MonatlicheZahlung,""), "")</f>
        <v>202.49027632975856</v>
      </c>
      <c r="F46" s="26">
        <f ca="1">IFERROR(IF(DarlehenNichtBezahlt*DarlehenIstGut,Kapital,""), "")</f>
        <v>153.11013506870319</v>
      </c>
      <c r="G46" s="26">
        <f ca="1">IFERROR(IF(DarlehenNichtBezahlt*DarlehenIstGut,ZinsBetrag,""), "")</f>
        <v>49.380141261055385</v>
      </c>
      <c r="H46" s="26">
        <f ca="1">IFERROR(IF(DarlehenNichtBezahlt*DarlehenIstGut,AbschlussSaldo,""), "")</f>
        <v>14660.932243247906</v>
      </c>
    </row>
    <row r="47" spans="2:8" ht="20.100000000000001" customHeight="1">
      <c r="B47" s="28">
        <f ca="1">IFERROR(IF(DarlehenNichtBezahlt*DarlehenIstGut,ZahlungNummer,""), "")</f>
        <v>38</v>
      </c>
      <c r="C47" s="27">
        <f ca="1">IFERROR(IF(DarlehenNichtBezahlt*DarlehenIstGut,ZahlungsDatum,""), "")</f>
        <v>46504</v>
      </c>
      <c r="D47" s="26">
        <f ca="1">IFERROR(IF(DarlehenNichtBezahlt*DarlehenIstGut,DarlehensWert,""), "")</f>
        <v>14660.932243247906</v>
      </c>
      <c r="E47" s="26">
        <f ca="1">IFERROR(IF(DarlehenNichtBezahlt*DarlehenIstGut,MonatlicheZahlung,""), "")</f>
        <v>202.49027632975856</v>
      </c>
      <c r="F47" s="26">
        <f ca="1">IFERROR(IF(DarlehenNichtBezahlt*DarlehenIstGut,Kapital,""), "")</f>
        <v>153.62050218559887</v>
      </c>
      <c r="G47" s="26">
        <f ca="1">IFERROR(IF(DarlehenNichtBezahlt*DarlehenIstGut,ZinsBetrag,""), "")</f>
        <v>48.869774144159692</v>
      </c>
      <c r="H47" s="26">
        <f ca="1">IFERROR(IF(DarlehenNichtBezahlt*DarlehenIstGut,AbschlussSaldo,""), "")</f>
        <v>14507.311741062298</v>
      </c>
    </row>
    <row r="48" spans="2:8" ht="20.100000000000001" customHeight="1">
      <c r="B48" s="28">
        <f ca="1">IFERROR(IF(DarlehenNichtBezahlt*DarlehenIstGut,ZahlungNummer,""), "")</f>
        <v>39</v>
      </c>
      <c r="C48" s="27">
        <f ca="1">IFERROR(IF(DarlehenNichtBezahlt*DarlehenIstGut,ZahlungsDatum,""), "")</f>
        <v>46534</v>
      </c>
      <c r="D48" s="26">
        <f ca="1">IFERROR(IF(DarlehenNichtBezahlt*DarlehenIstGut,DarlehensWert,""), "")</f>
        <v>14507.311741062298</v>
      </c>
      <c r="E48" s="26">
        <f ca="1">IFERROR(IF(DarlehenNichtBezahlt*DarlehenIstGut,MonatlicheZahlung,""), "")</f>
        <v>202.49027632975856</v>
      </c>
      <c r="F48" s="26">
        <f ca="1">IFERROR(IF(DarlehenNichtBezahlt*DarlehenIstGut,Kapital,""), "")</f>
        <v>154.13257052621756</v>
      </c>
      <c r="G48" s="26">
        <f ca="1">IFERROR(IF(DarlehenNichtBezahlt*DarlehenIstGut,ZinsBetrag,""), "")</f>
        <v>48.357705803540995</v>
      </c>
      <c r="H48" s="26">
        <f ca="1">IFERROR(IF(DarlehenNichtBezahlt*DarlehenIstGut,AbschlussSaldo,""), "")</f>
        <v>14353.179170536072</v>
      </c>
    </row>
    <row r="49" spans="2:8" ht="20.100000000000001" customHeight="1">
      <c r="B49" s="28">
        <f ca="1">IFERROR(IF(DarlehenNichtBezahlt*DarlehenIstGut,ZahlungNummer,""), "")</f>
        <v>40</v>
      </c>
      <c r="C49" s="27">
        <f ca="1">IFERROR(IF(DarlehenNichtBezahlt*DarlehenIstGut,ZahlungsDatum,""), "")</f>
        <v>46565</v>
      </c>
      <c r="D49" s="26">
        <f ca="1">IFERROR(IF(DarlehenNichtBezahlt*DarlehenIstGut,DarlehensWert,""), "")</f>
        <v>14353.179170536072</v>
      </c>
      <c r="E49" s="26">
        <f ca="1">IFERROR(IF(DarlehenNichtBezahlt*DarlehenIstGut,MonatlicheZahlung,""), "")</f>
        <v>202.49027632975856</v>
      </c>
      <c r="F49" s="26">
        <f ca="1">IFERROR(IF(DarlehenNichtBezahlt*DarlehenIstGut,Kapital,""), "")</f>
        <v>154.64634576130499</v>
      </c>
      <c r="G49" s="26">
        <f ca="1">IFERROR(IF(DarlehenNichtBezahlt*DarlehenIstGut,ZinsBetrag,""), "")</f>
        <v>47.84393056845358</v>
      </c>
      <c r="H49" s="26">
        <f ca="1">IFERROR(IF(DarlehenNichtBezahlt*DarlehenIstGut,AbschlussSaldo,""), "")</f>
        <v>14198.532824774771</v>
      </c>
    </row>
    <row r="50" spans="2:8" ht="20.100000000000001" customHeight="1">
      <c r="B50" s="28">
        <f ca="1">IFERROR(IF(DarlehenNichtBezahlt*DarlehenIstGut,ZahlungNummer,""), "")</f>
        <v>41</v>
      </c>
      <c r="C50" s="27">
        <f ca="1">IFERROR(IF(DarlehenNichtBezahlt*DarlehenIstGut,ZahlungsDatum,""), "")</f>
        <v>46595</v>
      </c>
      <c r="D50" s="26">
        <f ca="1">IFERROR(IF(DarlehenNichtBezahlt*DarlehenIstGut,DarlehensWert,""), "")</f>
        <v>14198.532824774771</v>
      </c>
      <c r="E50" s="26">
        <f ca="1">IFERROR(IF(DarlehenNichtBezahlt*DarlehenIstGut,MonatlicheZahlung,""), "")</f>
        <v>202.49027632975856</v>
      </c>
      <c r="F50" s="26">
        <f ca="1">IFERROR(IF(DarlehenNichtBezahlt*DarlehenIstGut,Kapital,""), "")</f>
        <v>155.16183358050932</v>
      </c>
      <c r="G50" s="26">
        <f ca="1">IFERROR(IF(DarlehenNichtBezahlt*DarlehenIstGut,ZinsBetrag,""), "")</f>
        <v>47.328442749249241</v>
      </c>
      <c r="H50" s="26">
        <f ca="1">IFERROR(IF(DarlehenNichtBezahlt*DarlehenIstGut,AbschlussSaldo,""), "")</f>
        <v>14043.370991194262</v>
      </c>
    </row>
    <row r="51" spans="2:8" ht="20.100000000000001" customHeight="1">
      <c r="B51" s="28">
        <f ca="1">IFERROR(IF(DarlehenNichtBezahlt*DarlehenIstGut,ZahlungNummer,""), "")</f>
        <v>42</v>
      </c>
      <c r="C51" s="27">
        <f ca="1">IFERROR(IF(DarlehenNichtBezahlt*DarlehenIstGut,ZahlungsDatum,""), "")</f>
        <v>46626</v>
      </c>
      <c r="D51" s="26">
        <f ca="1">IFERROR(IF(DarlehenNichtBezahlt*DarlehenIstGut,DarlehensWert,""), "")</f>
        <v>14043.370991194262</v>
      </c>
      <c r="E51" s="26">
        <f ca="1">IFERROR(IF(DarlehenNichtBezahlt*DarlehenIstGut,MonatlicheZahlung,""), "")</f>
        <v>202.49027632975856</v>
      </c>
      <c r="F51" s="26">
        <f ca="1">IFERROR(IF(DarlehenNichtBezahlt*DarlehenIstGut,Kapital,""), "")</f>
        <v>155.67903969244435</v>
      </c>
      <c r="G51" s="26">
        <f ca="1">IFERROR(IF(DarlehenNichtBezahlt*DarlehenIstGut,ZinsBetrag,""), "")</f>
        <v>46.811236637314209</v>
      </c>
      <c r="H51" s="26">
        <f ca="1">IFERROR(IF(DarlehenNichtBezahlt*DarlehenIstGut,AbschlussSaldo,""), "")</f>
        <v>13887.691951501805</v>
      </c>
    </row>
    <row r="52" spans="2:8" ht="20.100000000000001" customHeight="1">
      <c r="B52" s="28">
        <f ca="1">IFERROR(IF(DarlehenNichtBezahlt*DarlehenIstGut,ZahlungNummer,""), "")</f>
        <v>43</v>
      </c>
      <c r="C52" s="27">
        <f ca="1">IFERROR(IF(DarlehenNichtBezahlt*DarlehenIstGut,ZahlungsDatum,""), "")</f>
        <v>46657</v>
      </c>
      <c r="D52" s="26">
        <f ca="1">IFERROR(IF(DarlehenNichtBezahlt*DarlehenIstGut,DarlehensWert,""), "")</f>
        <v>13887.691951501805</v>
      </c>
      <c r="E52" s="26">
        <f ca="1">IFERROR(IF(DarlehenNichtBezahlt*DarlehenIstGut,MonatlicheZahlung,""), "")</f>
        <v>202.49027632975856</v>
      </c>
      <c r="F52" s="26">
        <f ca="1">IFERROR(IF(DarlehenNichtBezahlt*DarlehenIstGut,Kapital,""), "")</f>
        <v>156.19796982475253</v>
      </c>
      <c r="G52" s="26">
        <f ca="1">IFERROR(IF(DarlehenNichtBezahlt*DarlehenIstGut,ZinsBetrag,""), "")</f>
        <v>46.292306505006017</v>
      </c>
      <c r="H52" s="26">
        <f ca="1">IFERROR(IF(DarlehenNichtBezahlt*DarlehenIstGut,AbschlussSaldo,""), "")</f>
        <v>13731.493981677046</v>
      </c>
    </row>
    <row r="53" spans="2:8" ht="20.100000000000001" customHeight="1">
      <c r="B53" s="28">
        <f ca="1">IFERROR(IF(DarlehenNichtBezahlt*DarlehenIstGut,ZahlungNummer,""), "")</f>
        <v>44</v>
      </c>
      <c r="C53" s="27">
        <f ca="1">IFERROR(IF(DarlehenNichtBezahlt*DarlehenIstGut,ZahlungsDatum,""), "")</f>
        <v>46687</v>
      </c>
      <c r="D53" s="26">
        <f ca="1">IFERROR(IF(DarlehenNichtBezahlt*DarlehenIstGut,DarlehensWert,""), "")</f>
        <v>13731.493981677046</v>
      </c>
      <c r="E53" s="26">
        <f ca="1">IFERROR(IF(DarlehenNichtBezahlt*DarlehenIstGut,MonatlicheZahlung,""), "")</f>
        <v>202.49027632975856</v>
      </c>
      <c r="F53" s="26">
        <f ca="1">IFERROR(IF(DarlehenNichtBezahlt*DarlehenIstGut,Kapital,""), "")</f>
        <v>156.71862972416841</v>
      </c>
      <c r="G53" s="26">
        <f ca="1">IFERROR(IF(DarlehenNichtBezahlt*DarlehenIstGut,ZinsBetrag,""), "")</f>
        <v>45.771646605590156</v>
      </c>
      <c r="H53" s="26">
        <f ca="1">IFERROR(IF(DarlehenNichtBezahlt*DarlehenIstGut,AbschlussSaldo,""), "")</f>
        <v>13574.775351952883</v>
      </c>
    </row>
    <row r="54" spans="2:8" ht="20.100000000000001" customHeight="1">
      <c r="B54" s="28">
        <f ca="1">IFERROR(IF(DarlehenNichtBezahlt*DarlehenIstGut,ZahlungNummer,""), "")</f>
        <v>45</v>
      </c>
      <c r="C54" s="27">
        <f ca="1">IFERROR(IF(DarlehenNichtBezahlt*DarlehenIstGut,ZahlungsDatum,""), "")</f>
        <v>46718</v>
      </c>
      <c r="D54" s="26">
        <f ca="1">IFERROR(IF(DarlehenNichtBezahlt*DarlehenIstGut,DarlehensWert,""), "")</f>
        <v>13574.775351952883</v>
      </c>
      <c r="E54" s="26">
        <f ca="1">IFERROR(IF(DarlehenNichtBezahlt*DarlehenIstGut,MonatlicheZahlung,""), "")</f>
        <v>202.49027632975856</v>
      </c>
      <c r="F54" s="26">
        <f ca="1">IFERROR(IF(DarlehenNichtBezahlt*DarlehenIstGut,Kapital,""), "")</f>
        <v>157.24102515658228</v>
      </c>
      <c r="G54" s="26">
        <f ca="1">IFERROR(IF(DarlehenNichtBezahlt*DarlehenIstGut,ZinsBetrag,""), "")</f>
        <v>45.249251173176283</v>
      </c>
      <c r="H54" s="26">
        <f ca="1">IFERROR(IF(DarlehenNichtBezahlt*DarlehenIstGut,AbschlussSaldo,""), "")</f>
        <v>13417.534326796296</v>
      </c>
    </row>
    <row r="55" spans="2:8" ht="20.100000000000001" customHeight="1">
      <c r="B55" s="28">
        <f ca="1">IFERROR(IF(DarlehenNichtBezahlt*DarlehenIstGut,ZahlungNummer,""), "")</f>
        <v>46</v>
      </c>
      <c r="C55" s="27">
        <f ca="1">IFERROR(IF(DarlehenNichtBezahlt*DarlehenIstGut,ZahlungsDatum,""), "")</f>
        <v>46748</v>
      </c>
      <c r="D55" s="26">
        <f ca="1">IFERROR(IF(DarlehenNichtBezahlt*DarlehenIstGut,DarlehensWert,""), "")</f>
        <v>13417.534326796296</v>
      </c>
      <c r="E55" s="26">
        <f ca="1">IFERROR(IF(DarlehenNichtBezahlt*DarlehenIstGut,MonatlicheZahlung,""), "")</f>
        <v>202.49027632975856</v>
      </c>
      <c r="F55" s="26">
        <f ca="1">IFERROR(IF(DarlehenNichtBezahlt*DarlehenIstGut,Kapital,""), "")</f>
        <v>157.76516190710424</v>
      </c>
      <c r="G55" s="26">
        <f ca="1">IFERROR(IF(DarlehenNichtBezahlt*DarlehenIstGut,ZinsBetrag,""), "")</f>
        <v>44.725114422654322</v>
      </c>
      <c r="H55" s="26">
        <f ca="1">IFERROR(IF(DarlehenNichtBezahlt*DarlehenIstGut,AbschlussSaldo,""), "")</f>
        <v>13259.769164889185</v>
      </c>
    </row>
    <row r="56" spans="2:8" ht="20.100000000000001" customHeight="1">
      <c r="B56" s="28">
        <f ca="1">IFERROR(IF(DarlehenNichtBezahlt*DarlehenIstGut,ZahlungNummer,""), "")</f>
        <v>47</v>
      </c>
      <c r="C56" s="27">
        <f ca="1">IFERROR(IF(DarlehenNichtBezahlt*DarlehenIstGut,ZahlungsDatum,""), "")</f>
        <v>46779</v>
      </c>
      <c r="D56" s="26">
        <f ca="1">IFERROR(IF(DarlehenNichtBezahlt*DarlehenIstGut,DarlehensWert,""), "")</f>
        <v>13259.769164889185</v>
      </c>
      <c r="E56" s="26">
        <f ca="1">IFERROR(IF(DarlehenNichtBezahlt*DarlehenIstGut,MonatlicheZahlung,""), "")</f>
        <v>202.49027632975856</v>
      </c>
      <c r="F56" s="26">
        <f ca="1">IFERROR(IF(DarlehenNichtBezahlt*DarlehenIstGut,Kapital,""), "")</f>
        <v>158.29104578012794</v>
      </c>
      <c r="G56" s="26">
        <f ca="1">IFERROR(IF(DarlehenNichtBezahlt*DarlehenIstGut,ZinsBetrag,""), "")</f>
        <v>44.19923054963062</v>
      </c>
      <c r="H56" s="26">
        <f ca="1">IFERROR(IF(DarlehenNichtBezahlt*DarlehenIstGut,AbschlussSaldo,""), "")</f>
        <v>13101.478119109048</v>
      </c>
    </row>
    <row r="57" spans="2:8" ht="20.100000000000001" customHeight="1">
      <c r="B57" s="28">
        <f ca="1">IFERROR(IF(DarlehenNichtBezahlt*DarlehenIstGut,ZahlungNummer,""), "")</f>
        <v>48</v>
      </c>
      <c r="C57" s="27">
        <f ca="1">IFERROR(IF(DarlehenNichtBezahlt*DarlehenIstGut,ZahlungsDatum,""), "")</f>
        <v>46810</v>
      </c>
      <c r="D57" s="26">
        <f ca="1">IFERROR(IF(DarlehenNichtBezahlt*DarlehenIstGut,DarlehensWert,""), "")</f>
        <v>13101.478119109048</v>
      </c>
      <c r="E57" s="26">
        <f ca="1">IFERROR(IF(DarlehenNichtBezahlt*DarlehenIstGut,MonatlicheZahlung,""), "")</f>
        <v>202.49027632975856</v>
      </c>
      <c r="F57" s="26">
        <f ca="1">IFERROR(IF(DarlehenNichtBezahlt*DarlehenIstGut,Kapital,""), "")</f>
        <v>158.81868259939506</v>
      </c>
      <c r="G57" s="26">
        <f ca="1">IFERROR(IF(DarlehenNichtBezahlt*DarlehenIstGut,ZinsBetrag,""), "")</f>
        <v>43.671593730363497</v>
      </c>
      <c r="H57" s="26">
        <f ca="1">IFERROR(IF(DarlehenNichtBezahlt*DarlehenIstGut,AbschlussSaldo,""), "")</f>
        <v>12942.65943650965</v>
      </c>
    </row>
    <row r="58" spans="2:8" ht="20.100000000000001" customHeight="1">
      <c r="B58" s="28">
        <f ca="1">IFERROR(IF(DarlehenNichtBezahlt*DarlehenIstGut,ZahlungNummer,""), "")</f>
        <v>49</v>
      </c>
      <c r="C58" s="27">
        <f ca="1">IFERROR(IF(DarlehenNichtBezahlt*DarlehenIstGut,ZahlungsDatum,""), "")</f>
        <v>46839</v>
      </c>
      <c r="D58" s="26">
        <f ca="1">IFERROR(IF(DarlehenNichtBezahlt*DarlehenIstGut,DarlehensWert,""), "")</f>
        <v>12942.65943650965</v>
      </c>
      <c r="E58" s="26">
        <f ca="1">IFERROR(IF(DarlehenNichtBezahlt*DarlehenIstGut,MonatlicheZahlung,""), "")</f>
        <v>202.49027632975856</v>
      </c>
      <c r="F58" s="26">
        <f ca="1">IFERROR(IF(DarlehenNichtBezahlt*DarlehenIstGut,Kapital,""), "")</f>
        <v>159.34807820805972</v>
      </c>
      <c r="G58" s="26">
        <f ca="1">IFERROR(IF(DarlehenNichtBezahlt*DarlehenIstGut,ZinsBetrag,""), "")</f>
        <v>43.142198121698833</v>
      </c>
      <c r="H58" s="26">
        <f ca="1">IFERROR(IF(DarlehenNichtBezahlt*DarlehenIstGut,AbschlussSaldo,""), "")</f>
        <v>12783.311358301587</v>
      </c>
    </row>
    <row r="59" spans="2:8" ht="20.100000000000001" customHeight="1">
      <c r="B59" s="28">
        <f ca="1">IFERROR(IF(DarlehenNichtBezahlt*DarlehenIstGut,ZahlungNummer,""), "")</f>
        <v>50</v>
      </c>
      <c r="C59" s="27">
        <f ca="1">IFERROR(IF(DarlehenNichtBezahlt*DarlehenIstGut,ZahlungsDatum,""), "")</f>
        <v>46870</v>
      </c>
      <c r="D59" s="26">
        <f ca="1">IFERROR(IF(DarlehenNichtBezahlt*DarlehenIstGut,DarlehensWert,""), "")</f>
        <v>12783.311358301587</v>
      </c>
      <c r="E59" s="26">
        <f ca="1">IFERROR(IF(DarlehenNichtBezahlt*DarlehenIstGut,MonatlicheZahlung,""), "")</f>
        <v>202.49027632975856</v>
      </c>
      <c r="F59" s="26">
        <f ca="1">IFERROR(IF(DarlehenNichtBezahlt*DarlehenIstGut,Kapital,""), "")</f>
        <v>159.87923846875327</v>
      </c>
      <c r="G59" s="26">
        <f ca="1">IFERROR(IF(DarlehenNichtBezahlt*DarlehenIstGut,ZinsBetrag,""), "")</f>
        <v>42.611037861005293</v>
      </c>
      <c r="H59" s="26">
        <f ca="1">IFERROR(IF(DarlehenNichtBezahlt*DarlehenIstGut,AbschlussSaldo,""), "")</f>
        <v>12623.432119832829</v>
      </c>
    </row>
    <row r="60" spans="2:8" ht="20.100000000000001" customHeight="1">
      <c r="B60" s="28">
        <f ca="1">IFERROR(IF(DarlehenNichtBezahlt*DarlehenIstGut,ZahlungNummer,""), "")</f>
        <v>51</v>
      </c>
      <c r="C60" s="27">
        <f ca="1">IFERROR(IF(DarlehenNichtBezahlt*DarlehenIstGut,ZahlungsDatum,""), "")</f>
        <v>46900</v>
      </c>
      <c r="D60" s="26">
        <f ca="1">IFERROR(IF(DarlehenNichtBezahlt*DarlehenIstGut,DarlehensWert,""), "")</f>
        <v>12623.432119832829</v>
      </c>
      <c r="E60" s="26">
        <f ca="1">IFERROR(IF(DarlehenNichtBezahlt*DarlehenIstGut,MonatlicheZahlung,""), "")</f>
        <v>202.49027632975856</v>
      </c>
      <c r="F60" s="26">
        <f ca="1">IFERROR(IF(DarlehenNichtBezahlt*DarlehenIstGut,Kapital,""), "")</f>
        <v>160.41216926364913</v>
      </c>
      <c r="G60" s="26">
        <f ca="1">IFERROR(IF(DarlehenNichtBezahlt*DarlehenIstGut,ZinsBetrag,""), "")</f>
        <v>42.078107066109432</v>
      </c>
      <c r="H60" s="26">
        <f ca="1">IFERROR(IF(DarlehenNichtBezahlt*DarlehenIstGut,AbschlussSaldo,""), "")</f>
        <v>12463.019950569171</v>
      </c>
    </row>
    <row r="61" spans="2:8" ht="20.100000000000001" customHeight="1">
      <c r="B61" s="28">
        <f ca="1">IFERROR(IF(DarlehenNichtBezahlt*DarlehenIstGut,ZahlungNummer,""), "")</f>
        <v>52</v>
      </c>
      <c r="C61" s="27">
        <f ca="1">IFERROR(IF(DarlehenNichtBezahlt*DarlehenIstGut,ZahlungsDatum,""), "")</f>
        <v>46931</v>
      </c>
      <c r="D61" s="26">
        <f ca="1">IFERROR(IF(DarlehenNichtBezahlt*DarlehenIstGut,DarlehensWert,""), "")</f>
        <v>12463.019950569171</v>
      </c>
      <c r="E61" s="26">
        <f ca="1">IFERROR(IF(DarlehenNichtBezahlt*DarlehenIstGut,MonatlicheZahlung,""), "")</f>
        <v>202.49027632975856</v>
      </c>
      <c r="F61" s="26">
        <f ca="1">IFERROR(IF(DarlehenNichtBezahlt*DarlehenIstGut,Kapital,""), "")</f>
        <v>160.946876494528</v>
      </c>
      <c r="G61" s="26">
        <f ca="1">IFERROR(IF(DarlehenNichtBezahlt*DarlehenIstGut,ZinsBetrag,""), "")</f>
        <v>41.543399835230574</v>
      </c>
      <c r="H61" s="26">
        <f ca="1">IFERROR(IF(DarlehenNichtBezahlt*DarlehenIstGut,AbschlussSaldo,""), "")</f>
        <v>12302.073074074642</v>
      </c>
    </row>
    <row r="62" spans="2:8" ht="20.100000000000001" customHeight="1">
      <c r="B62" s="28">
        <f ca="1">IFERROR(IF(DarlehenNichtBezahlt*DarlehenIstGut,ZahlungNummer,""), "")</f>
        <v>53</v>
      </c>
      <c r="C62" s="27">
        <f ca="1">IFERROR(IF(DarlehenNichtBezahlt*DarlehenIstGut,ZahlungsDatum,""), "")</f>
        <v>46961</v>
      </c>
      <c r="D62" s="26">
        <f ca="1">IFERROR(IF(DarlehenNichtBezahlt*DarlehenIstGut,DarlehensWert,""), "")</f>
        <v>12302.073074074642</v>
      </c>
      <c r="E62" s="26">
        <f ca="1">IFERROR(IF(DarlehenNichtBezahlt*DarlehenIstGut,MonatlicheZahlung,""), "")</f>
        <v>202.49027632975856</v>
      </c>
      <c r="F62" s="26">
        <f ca="1">IFERROR(IF(DarlehenNichtBezahlt*DarlehenIstGut,Kapital,""), "")</f>
        <v>161.48336608284308</v>
      </c>
      <c r="G62" s="26">
        <f ca="1">IFERROR(IF(DarlehenNichtBezahlt*DarlehenIstGut,ZinsBetrag,""), "")</f>
        <v>41.006910246915474</v>
      </c>
      <c r="H62" s="26">
        <f ca="1">IFERROR(IF(DarlehenNichtBezahlt*DarlehenIstGut,AbschlussSaldo,""), "")</f>
        <v>12140.5897079918</v>
      </c>
    </row>
    <row r="63" spans="2:8" ht="20.100000000000001" customHeight="1">
      <c r="B63" s="28">
        <f ca="1">IFERROR(IF(DarlehenNichtBezahlt*DarlehenIstGut,ZahlungNummer,""), "")</f>
        <v>54</v>
      </c>
      <c r="C63" s="27">
        <f ca="1">IFERROR(IF(DarlehenNichtBezahlt*DarlehenIstGut,ZahlungsDatum,""), "")</f>
        <v>46992</v>
      </c>
      <c r="D63" s="26">
        <f ca="1">IFERROR(IF(DarlehenNichtBezahlt*DarlehenIstGut,DarlehensWert,""), "")</f>
        <v>12140.5897079918</v>
      </c>
      <c r="E63" s="26">
        <f ca="1">IFERROR(IF(DarlehenNichtBezahlt*DarlehenIstGut,MonatlicheZahlung,""), "")</f>
        <v>202.49027632975856</v>
      </c>
      <c r="F63" s="26">
        <f ca="1">IFERROR(IF(DarlehenNichtBezahlt*DarlehenIstGut,Kapital,""), "")</f>
        <v>162.02164396978588</v>
      </c>
      <c r="G63" s="26">
        <f ca="1">IFERROR(IF(DarlehenNichtBezahlt*DarlehenIstGut,ZinsBetrag,""), "")</f>
        <v>40.468632359972666</v>
      </c>
      <c r="H63" s="26">
        <f ca="1">IFERROR(IF(DarlehenNichtBezahlt*DarlehenIstGut,AbschlussSaldo,""), "")</f>
        <v>11978.568064022005</v>
      </c>
    </row>
    <row r="64" spans="2:8" ht="20.100000000000001" customHeight="1">
      <c r="B64" s="28">
        <f ca="1">IFERROR(IF(DarlehenNichtBezahlt*DarlehenIstGut,ZahlungNummer,""), "")</f>
        <v>55</v>
      </c>
      <c r="C64" s="27">
        <f ca="1">IFERROR(IF(DarlehenNichtBezahlt*DarlehenIstGut,ZahlungsDatum,""), "")</f>
        <v>47023</v>
      </c>
      <c r="D64" s="26">
        <f ca="1">IFERROR(IF(DarlehenNichtBezahlt*DarlehenIstGut,DarlehensWert,""), "")</f>
        <v>11978.568064022005</v>
      </c>
      <c r="E64" s="26">
        <f ca="1">IFERROR(IF(DarlehenNichtBezahlt*DarlehenIstGut,MonatlicheZahlung,""), "")</f>
        <v>202.49027632975856</v>
      </c>
      <c r="F64" s="26">
        <f ca="1">IFERROR(IF(DarlehenNichtBezahlt*DarlehenIstGut,Kapital,""), "")</f>
        <v>162.56171611635187</v>
      </c>
      <c r="G64" s="26">
        <f ca="1">IFERROR(IF(DarlehenNichtBezahlt*DarlehenIstGut,ZinsBetrag,""), "")</f>
        <v>39.928560213406683</v>
      </c>
      <c r="H64" s="26">
        <f ca="1">IFERROR(IF(DarlehenNichtBezahlt*DarlehenIstGut,AbschlussSaldo,""), "")</f>
        <v>11816.006347905646</v>
      </c>
    </row>
    <row r="65" spans="2:8" ht="20.100000000000001" customHeight="1">
      <c r="B65" s="28">
        <f ca="1">IFERROR(IF(DarlehenNichtBezahlt*DarlehenIstGut,ZahlungNummer,""), "")</f>
        <v>56</v>
      </c>
      <c r="C65" s="27">
        <f ca="1">IFERROR(IF(DarlehenNichtBezahlt*DarlehenIstGut,ZahlungsDatum,""), "")</f>
        <v>47053</v>
      </c>
      <c r="D65" s="26">
        <f ca="1">IFERROR(IF(DarlehenNichtBezahlt*DarlehenIstGut,DarlehensWert,""), "")</f>
        <v>11816.006347905646</v>
      </c>
      <c r="E65" s="26">
        <f ca="1">IFERROR(IF(DarlehenNichtBezahlt*DarlehenIstGut,MonatlicheZahlung,""), "")</f>
        <v>202.49027632975856</v>
      </c>
      <c r="F65" s="26">
        <f ca="1">IFERROR(IF(DarlehenNichtBezahlt*DarlehenIstGut,Kapital,""), "")</f>
        <v>163.1035885034064</v>
      </c>
      <c r="G65" s="26">
        <f ca="1">IFERROR(IF(DarlehenNichtBezahlt*DarlehenIstGut,ZinsBetrag,""), "")</f>
        <v>39.386687826352158</v>
      </c>
      <c r="H65" s="26">
        <f ca="1">IFERROR(IF(DarlehenNichtBezahlt*DarlehenIstGut,AbschlussSaldo,""), "")</f>
        <v>11652.902759402237</v>
      </c>
    </row>
    <row r="66" spans="2:8" ht="20.100000000000001" customHeight="1">
      <c r="B66" s="28">
        <f ca="1">IFERROR(IF(DarlehenNichtBezahlt*DarlehenIstGut,ZahlungNummer,""), "")</f>
        <v>57</v>
      </c>
      <c r="C66" s="27">
        <f ca="1">IFERROR(IF(DarlehenNichtBezahlt*DarlehenIstGut,ZahlungsDatum,""), "")</f>
        <v>47084</v>
      </c>
      <c r="D66" s="26">
        <f ca="1">IFERROR(IF(DarlehenNichtBezahlt*DarlehenIstGut,DarlehensWert,""), "")</f>
        <v>11652.902759402237</v>
      </c>
      <c r="E66" s="26">
        <f ca="1">IFERROR(IF(DarlehenNichtBezahlt*DarlehenIstGut,MonatlicheZahlung,""), "")</f>
        <v>202.49027632975856</v>
      </c>
      <c r="F66" s="26">
        <f ca="1">IFERROR(IF(DarlehenNichtBezahlt*DarlehenIstGut,Kapital,""), "")</f>
        <v>163.64726713175111</v>
      </c>
      <c r="G66" s="26">
        <f ca="1">IFERROR(IF(DarlehenNichtBezahlt*DarlehenIstGut,ZinsBetrag,""), "")</f>
        <v>38.843009198007458</v>
      </c>
      <c r="H66" s="26">
        <f ca="1">IFERROR(IF(DarlehenNichtBezahlt*DarlehenIstGut,AbschlussSaldo,""), "")</f>
        <v>11489.255492270488</v>
      </c>
    </row>
    <row r="67" spans="2:8" ht="20.100000000000001" customHeight="1">
      <c r="B67" s="28">
        <f ca="1">IFERROR(IF(DarlehenNichtBezahlt*DarlehenIstGut,ZahlungNummer,""), "")</f>
        <v>58</v>
      </c>
      <c r="C67" s="27">
        <f ca="1">IFERROR(IF(DarlehenNichtBezahlt*DarlehenIstGut,ZahlungsDatum,""), "")</f>
        <v>47114</v>
      </c>
      <c r="D67" s="26">
        <f ca="1">IFERROR(IF(DarlehenNichtBezahlt*DarlehenIstGut,DarlehensWert,""), "")</f>
        <v>11489.255492270488</v>
      </c>
      <c r="E67" s="26">
        <f ca="1">IFERROR(IF(DarlehenNichtBezahlt*DarlehenIstGut,MonatlicheZahlung,""), "")</f>
        <v>202.49027632975856</v>
      </c>
      <c r="F67" s="26">
        <f ca="1">IFERROR(IF(DarlehenNichtBezahlt*DarlehenIstGut,Kapital,""), "")</f>
        <v>164.19275802219028</v>
      </c>
      <c r="G67" s="26">
        <f ca="1">IFERROR(IF(DarlehenNichtBezahlt*DarlehenIstGut,ZinsBetrag,""), "")</f>
        <v>38.297518307568296</v>
      </c>
      <c r="H67" s="26">
        <f ca="1">IFERROR(IF(DarlehenNichtBezahlt*DarlehenIstGut,AbschlussSaldo,""), "")</f>
        <v>11325.062734248291</v>
      </c>
    </row>
    <row r="68" spans="2:8" ht="20.100000000000001" customHeight="1">
      <c r="B68" s="28">
        <f ca="1">IFERROR(IF(DarlehenNichtBezahlt*DarlehenIstGut,ZahlungNummer,""), "")</f>
        <v>59</v>
      </c>
      <c r="C68" s="27">
        <f ca="1">IFERROR(IF(DarlehenNichtBezahlt*DarlehenIstGut,ZahlungsDatum,""), "")</f>
        <v>47145</v>
      </c>
      <c r="D68" s="26">
        <f ca="1">IFERROR(IF(DarlehenNichtBezahlt*DarlehenIstGut,DarlehensWert,""), "")</f>
        <v>11325.062734248291</v>
      </c>
      <c r="E68" s="26">
        <f ca="1">IFERROR(IF(DarlehenNichtBezahlt*DarlehenIstGut,MonatlicheZahlung,""), "")</f>
        <v>202.49027632975856</v>
      </c>
      <c r="F68" s="26">
        <f ca="1">IFERROR(IF(DarlehenNichtBezahlt*DarlehenIstGut,Kapital,""), "")</f>
        <v>164.74006721559758</v>
      </c>
      <c r="G68" s="26">
        <f ca="1">IFERROR(IF(DarlehenNichtBezahlt*DarlehenIstGut,ZinsBetrag,""), "")</f>
        <v>37.750209114160974</v>
      </c>
      <c r="H68" s="26">
        <f ca="1">IFERROR(IF(DarlehenNichtBezahlt*DarlehenIstGut,AbschlussSaldo,""), "")</f>
        <v>11160.322667032689</v>
      </c>
    </row>
    <row r="69" spans="2:8" ht="20.100000000000001" customHeight="1">
      <c r="B69" s="28">
        <f ca="1">IFERROR(IF(DarlehenNichtBezahlt*DarlehenIstGut,ZahlungNummer,""), "")</f>
        <v>60</v>
      </c>
      <c r="C69" s="27">
        <f ca="1">IFERROR(IF(DarlehenNichtBezahlt*DarlehenIstGut,ZahlungsDatum,""), "")</f>
        <v>47176</v>
      </c>
      <c r="D69" s="26">
        <f ca="1">IFERROR(IF(DarlehenNichtBezahlt*DarlehenIstGut,DarlehensWert,""), "")</f>
        <v>11160.322667032689</v>
      </c>
      <c r="E69" s="26">
        <f ca="1">IFERROR(IF(DarlehenNichtBezahlt*DarlehenIstGut,MonatlicheZahlung,""), "")</f>
        <v>202.49027632975856</v>
      </c>
      <c r="F69" s="26">
        <f ca="1">IFERROR(IF(DarlehenNichtBezahlt*DarlehenIstGut,Kapital,""), "")</f>
        <v>165.28920077298292</v>
      </c>
      <c r="G69" s="26">
        <f ca="1">IFERROR(IF(DarlehenNichtBezahlt*DarlehenIstGut,ZinsBetrag,""), "")</f>
        <v>37.201075556775635</v>
      </c>
      <c r="H69" s="26">
        <f ca="1">IFERROR(IF(DarlehenNichtBezahlt*DarlehenIstGut,AbschlussSaldo,""), "")</f>
        <v>10995.033466259698</v>
      </c>
    </row>
    <row r="70" spans="2:8" ht="20.100000000000001" customHeight="1">
      <c r="B70" s="28">
        <f ca="1">IFERROR(IF(DarlehenNichtBezahlt*DarlehenIstGut,ZahlungNummer,""), "")</f>
        <v>61</v>
      </c>
      <c r="C70" s="27">
        <f ca="1">IFERROR(IF(DarlehenNichtBezahlt*DarlehenIstGut,ZahlungsDatum,""), "")</f>
        <v>47204</v>
      </c>
      <c r="D70" s="26">
        <f ca="1">IFERROR(IF(DarlehenNichtBezahlt*DarlehenIstGut,DarlehensWert,""), "")</f>
        <v>10995.033466259698</v>
      </c>
      <c r="E70" s="26">
        <f ca="1">IFERROR(IF(DarlehenNichtBezahlt*DarlehenIstGut,MonatlicheZahlung,""), "")</f>
        <v>202.49027632975856</v>
      </c>
      <c r="F70" s="26">
        <f ca="1">IFERROR(IF(DarlehenNichtBezahlt*DarlehenIstGut,Kapital,""), "")</f>
        <v>165.84016477555957</v>
      </c>
      <c r="G70" s="26">
        <f ca="1">IFERROR(IF(DarlehenNichtBezahlt*DarlehenIstGut,ZinsBetrag,""), "")</f>
        <v>36.650111554198993</v>
      </c>
      <c r="H70" s="26">
        <f ca="1">IFERROR(IF(DarlehenNichtBezahlt*DarlehenIstGut,AbschlussSaldo,""), "")</f>
        <v>10829.193301484151</v>
      </c>
    </row>
    <row r="71" spans="2:8" ht="20.100000000000001" customHeight="1">
      <c r="B71" s="28">
        <f ca="1">IFERROR(IF(DarlehenNichtBezahlt*DarlehenIstGut,ZahlungNummer,""), "")</f>
        <v>62</v>
      </c>
      <c r="C71" s="27">
        <f ca="1">IFERROR(IF(DarlehenNichtBezahlt*DarlehenIstGut,ZahlungsDatum,""), "")</f>
        <v>47235</v>
      </c>
      <c r="D71" s="26">
        <f ca="1">IFERROR(IF(DarlehenNichtBezahlt*DarlehenIstGut,DarlehensWert,""), "")</f>
        <v>10829.193301484151</v>
      </c>
      <c r="E71" s="26">
        <f ca="1">IFERROR(IF(DarlehenNichtBezahlt*DarlehenIstGut,MonatlicheZahlung,""), "")</f>
        <v>202.49027632975856</v>
      </c>
      <c r="F71" s="26">
        <f ca="1">IFERROR(IF(DarlehenNichtBezahlt*DarlehenIstGut,Kapital,""), "")</f>
        <v>166.39296532481137</v>
      </c>
      <c r="G71" s="26">
        <f ca="1">IFERROR(IF(DarlehenNichtBezahlt*DarlehenIstGut,ZinsBetrag,""), "")</f>
        <v>36.097311004947173</v>
      </c>
      <c r="H71" s="26">
        <f ca="1">IFERROR(IF(DarlehenNichtBezahlt*DarlehenIstGut,AbschlussSaldo,""), "")</f>
        <v>10662.800336159329</v>
      </c>
    </row>
    <row r="72" spans="2:8" ht="20.100000000000001" customHeight="1">
      <c r="B72" s="28">
        <f ca="1">IFERROR(IF(DarlehenNichtBezahlt*DarlehenIstGut,ZahlungNummer,""), "")</f>
        <v>63</v>
      </c>
      <c r="C72" s="27">
        <f ca="1">IFERROR(IF(DarlehenNichtBezahlt*DarlehenIstGut,ZahlungsDatum,""), "")</f>
        <v>47265</v>
      </c>
      <c r="D72" s="26">
        <f ca="1">IFERROR(IF(DarlehenNichtBezahlt*DarlehenIstGut,DarlehensWert,""), "")</f>
        <v>10662.800336159329</v>
      </c>
      <c r="E72" s="26">
        <f ca="1">IFERROR(IF(DarlehenNichtBezahlt*DarlehenIstGut,MonatlicheZahlung,""), "")</f>
        <v>202.49027632975856</v>
      </c>
      <c r="F72" s="26">
        <f ca="1">IFERROR(IF(DarlehenNichtBezahlt*DarlehenIstGut,Kapital,""), "")</f>
        <v>166.9476085425608</v>
      </c>
      <c r="G72" s="26">
        <f ca="1">IFERROR(IF(DarlehenNichtBezahlt*DarlehenIstGut,ZinsBetrag,""), "")</f>
        <v>35.542667787197765</v>
      </c>
      <c r="H72" s="26">
        <f ca="1">IFERROR(IF(DarlehenNichtBezahlt*DarlehenIstGut,AbschlussSaldo,""), "")</f>
        <v>10495.852727616755</v>
      </c>
    </row>
    <row r="73" spans="2:8" ht="20.100000000000001" customHeight="1">
      <c r="B73" s="28">
        <f ca="1">IFERROR(IF(DarlehenNichtBezahlt*DarlehenIstGut,ZahlungNummer,""), "")</f>
        <v>64</v>
      </c>
      <c r="C73" s="27">
        <f ca="1">IFERROR(IF(DarlehenNichtBezahlt*DarlehenIstGut,ZahlungsDatum,""), "")</f>
        <v>47296</v>
      </c>
      <c r="D73" s="26">
        <f ca="1">IFERROR(IF(DarlehenNichtBezahlt*DarlehenIstGut,DarlehensWert,""), "")</f>
        <v>10495.852727616755</v>
      </c>
      <c r="E73" s="26">
        <f ca="1">IFERROR(IF(DarlehenNichtBezahlt*DarlehenIstGut,MonatlicheZahlung,""), "")</f>
        <v>202.49027632975856</v>
      </c>
      <c r="F73" s="26">
        <f ca="1">IFERROR(IF(DarlehenNichtBezahlt*DarlehenIstGut,Kapital,""), "")</f>
        <v>167.50410057103605</v>
      </c>
      <c r="G73" s="26">
        <f ca="1">IFERROR(IF(DarlehenNichtBezahlt*DarlehenIstGut,ZinsBetrag,""), "")</f>
        <v>34.986175758722517</v>
      </c>
      <c r="H73" s="26">
        <f ca="1">IFERROR(IF(DarlehenNichtBezahlt*DarlehenIstGut,AbschlussSaldo,""), "")</f>
        <v>10328.348627045716</v>
      </c>
    </row>
    <row r="74" spans="2:8" ht="20.100000000000001" customHeight="1">
      <c r="B74" s="28">
        <f ca="1">IFERROR(IF(DarlehenNichtBezahlt*DarlehenIstGut,ZahlungNummer,""), "")</f>
        <v>65</v>
      </c>
      <c r="C74" s="27">
        <f ca="1">IFERROR(IF(DarlehenNichtBezahlt*DarlehenIstGut,ZahlungsDatum,""), "")</f>
        <v>47326</v>
      </c>
      <c r="D74" s="26">
        <f ca="1">IFERROR(IF(DarlehenNichtBezahlt*DarlehenIstGut,DarlehensWert,""), "")</f>
        <v>10328.348627045716</v>
      </c>
      <c r="E74" s="26">
        <f ca="1">IFERROR(IF(DarlehenNichtBezahlt*DarlehenIstGut,MonatlicheZahlung,""), "")</f>
        <v>202.49027632975856</v>
      </c>
      <c r="F74" s="26">
        <f ca="1">IFERROR(IF(DarlehenNichtBezahlt*DarlehenIstGut,Kapital,""), "")</f>
        <v>168.0624475729395</v>
      </c>
      <c r="G74" s="26">
        <f ca="1">IFERROR(IF(DarlehenNichtBezahlt*DarlehenIstGut,ZinsBetrag,""), "")</f>
        <v>34.427828756819054</v>
      </c>
      <c r="H74" s="26">
        <f ca="1">IFERROR(IF(DarlehenNichtBezahlt*DarlehenIstGut,AbschlussSaldo,""), "")</f>
        <v>10160.286179472774</v>
      </c>
    </row>
    <row r="75" spans="2:8" ht="20.100000000000001" customHeight="1">
      <c r="B75" s="28">
        <f ca="1">IFERROR(IF(DarlehenNichtBezahlt*DarlehenIstGut,ZahlungNummer,""), "")</f>
        <v>66</v>
      </c>
      <c r="C75" s="27">
        <f ca="1">IFERROR(IF(DarlehenNichtBezahlt*DarlehenIstGut,ZahlungsDatum,""), "")</f>
        <v>47357</v>
      </c>
      <c r="D75" s="26">
        <f ca="1">IFERROR(IF(DarlehenNichtBezahlt*DarlehenIstGut,DarlehensWert,""), "")</f>
        <v>10160.286179472774</v>
      </c>
      <c r="E75" s="26">
        <f ca="1">IFERROR(IF(DarlehenNichtBezahlt*DarlehenIstGut,MonatlicheZahlung,""), "")</f>
        <v>202.49027632975856</v>
      </c>
      <c r="F75" s="26">
        <f ca="1">IFERROR(IF(DarlehenNichtBezahlt*DarlehenIstGut,Kapital,""), "")</f>
        <v>168.62265573151598</v>
      </c>
      <c r="G75" s="26">
        <f ca="1">IFERROR(IF(DarlehenNichtBezahlt*DarlehenIstGut,ZinsBetrag,""), "")</f>
        <v>33.867620598242581</v>
      </c>
      <c r="H75" s="26">
        <f ca="1">IFERROR(IF(DarlehenNichtBezahlt*DarlehenIstGut,AbschlussSaldo,""), "")</f>
        <v>9991.6635237412465</v>
      </c>
    </row>
    <row r="76" spans="2:8" ht="20.100000000000001" customHeight="1">
      <c r="B76" s="28">
        <f ca="1">IFERROR(IF(DarlehenNichtBezahlt*DarlehenIstGut,ZahlungNummer,""), "")</f>
        <v>67</v>
      </c>
      <c r="C76" s="27">
        <f ca="1">IFERROR(IF(DarlehenNichtBezahlt*DarlehenIstGut,ZahlungsDatum,""), "")</f>
        <v>47388</v>
      </c>
      <c r="D76" s="26">
        <f ca="1">IFERROR(IF(DarlehenNichtBezahlt*DarlehenIstGut,DarlehensWert,""), "")</f>
        <v>9991.6635237412465</v>
      </c>
      <c r="E76" s="26">
        <f ca="1">IFERROR(IF(DarlehenNichtBezahlt*DarlehenIstGut,MonatlicheZahlung,""), "")</f>
        <v>202.49027632975856</v>
      </c>
      <c r="F76" s="26">
        <f ca="1">IFERROR(IF(DarlehenNichtBezahlt*DarlehenIstGut,Kapital,""), "")</f>
        <v>169.18473125062107</v>
      </c>
      <c r="G76" s="26">
        <f ca="1">IFERROR(IF(DarlehenNichtBezahlt*DarlehenIstGut,ZinsBetrag,""), "")</f>
        <v>33.305545079137488</v>
      </c>
      <c r="H76" s="26">
        <f ca="1">IFERROR(IF(DarlehenNichtBezahlt*DarlehenIstGut,AbschlussSaldo,""), "")</f>
        <v>9822.4787924906141</v>
      </c>
    </row>
    <row r="77" spans="2:8" ht="20.100000000000001" customHeight="1">
      <c r="B77" s="28">
        <f ca="1">IFERROR(IF(DarlehenNichtBezahlt*DarlehenIstGut,ZahlungNummer,""), "")</f>
        <v>68</v>
      </c>
      <c r="C77" s="27">
        <f ca="1">IFERROR(IF(DarlehenNichtBezahlt*DarlehenIstGut,ZahlungsDatum,""), "")</f>
        <v>47418</v>
      </c>
      <c r="D77" s="26">
        <f ca="1">IFERROR(IF(DarlehenNichtBezahlt*DarlehenIstGut,DarlehensWert,""), "")</f>
        <v>9822.4787924906141</v>
      </c>
      <c r="E77" s="26">
        <f ca="1">IFERROR(IF(DarlehenNichtBezahlt*DarlehenIstGut,MonatlicheZahlung,""), "")</f>
        <v>202.49027632975856</v>
      </c>
      <c r="F77" s="26">
        <f ca="1">IFERROR(IF(DarlehenNichtBezahlt*DarlehenIstGut,Kapital,""), "")</f>
        <v>169.74868035478983</v>
      </c>
      <c r="G77" s="26">
        <f ca="1">IFERROR(IF(DarlehenNichtBezahlt*DarlehenIstGut,ZinsBetrag,""), "")</f>
        <v>32.741595974968718</v>
      </c>
      <c r="H77" s="26">
        <f ca="1">IFERROR(IF(DarlehenNichtBezahlt*DarlehenIstGut,AbschlussSaldo,""), "")</f>
        <v>9652.7301121358323</v>
      </c>
    </row>
    <row r="78" spans="2:8" ht="20.100000000000001" customHeight="1">
      <c r="B78" s="28">
        <f ca="1">IFERROR(IF(DarlehenNichtBezahlt*DarlehenIstGut,ZahlungNummer,""), "")</f>
        <v>69</v>
      </c>
      <c r="C78" s="27">
        <f ca="1">IFERROR(IF(DarlehenNichtBezahlt*DarlehenIstGut,ZahlungsDatum,""), "")</f>
        <v>47449</v>
      </c>
      <c r="D78" s="26">
        <f ca="1">IFERROR(IF(DarlehenNichtBezahlt*DarlehenIstGut,DarlehensWert,""), "")</f>
        <v>9652.7301121358323</v>
      </c>
      <c r="E78" s="26">
        <f ca="1">IFERROR(IF(DarlehenNichtBezahlt*DarlehenIstGut,MonatlicheZahlung,""), "")</f>
        <v>202.49027632975856</v>
      </c>
      <c r="F78" s="26">
        <f ca="1">IFERROR(IF(DarlehenNichtBezahlt*DarlehenIstGut,Kapital,""), "")</f>
        <v>170.31450928930579</v>
      </c>
      <c r="G78" s="26">
        <f ca="1">IFERROR(IF(DarlehenNichtBezahlt*DarlehenIstGut,ZinsBetrag,""), "")</f>
        <v>32.175767040452776</v>
      </c>
      <c r="H78" s="26">
        <f ca="1">IFERROR(IF(DarlehenNichtBezahlt*DarlehenIstGut,AbschlussSaldo,""), "")</f>
        <v>9482.4156028465277</v>
      </c>
    </row>
    <row r="79" spans="2:8" ht="20.100000000000001" customHeight="1">
      <c r="B79" s="28">
        <f ca="1">IFERROR(IF(DarlehenNichtBezahlt*DarlehenIstGut,ZahlungNummer,""), "")</f>
        <v>70</v>
      </c>
      <c r="C79" s="27">
        <f ca="1">IFERROR(IF(DarlehenNichtBezahlt*DarlehenIstGut,ZahlungsDatum,""), "")</f>
        <v>47479</v>
      </c>
      <c r="D79" s="26">
        <f ca="1">IFERROR(IF(DarlehenNichtBezahlt*DarlehenIstGut,DarlehensWert,""), "")</f>
        <v>9482.4156028465277</v>
      </c>
      <c r="E79" s="26">
        <f ca="1">IFERROR(IF(DarlehenNichtBezahlt*DarlehenIstGut,MonatlicheZahlung,""), "")</f>
        <v>202.49027632975856</v>
      </c>
      <c r="F79" s="26">
        <f ca="1">IFERROR(IF(DarlehenNichtBezahlt*DarlehenIstGut,Kapital,""), "")</f>
        <v>170.88222432027013</v>
      </c>
      <c r="G79" s="26">
        <f ca="1">IFERROR(IF(DarlehenNichtBezahlt*DarlehenIstGut,ZinsBetrag,""), "")</f>
        <v>31.608052009488429</v>
      </c>
      <c r="H79" s="26">
        <f ca="1">IFERROR(IF(DarlehenNichtBezahlt*DarlehenIstGut,AbschlussSaldo,""), "")</f>
        <v>9311.5333785262446</v>
      </c>
    </row>
    <row r="80" spans="2:8" ht="20.100000000000001" customHeight="1">
      <c r="B80" s="28">
        <f ca="1">IFERROR(IF(DarlehenNichtBezahlt*DarlehenIstGut,ZahlungNummer,""), "")</f>
        <v>71</v>
      </c>
      <c r="C80" s="27">
        <f ca="1">IFERROR(IF(DarlehenNichtBezahlt*DarlehenIstGut,ZahlungsDatum,""), "")</f>
        <v>47510</v>
      </c>
      <c r="D80" s="26">
        <f ca="1">IFERROR(IF(DarlehenNichtBezahlt*DarlehenIstGut,DarlehensWert,""), "")</f>
        <v>9311.5333785262446</v>
      </c>
      <c r="E80" s="26">
        <f ca="1">IFERROR(IF(DarlehenNichtBezahlt*DarlehenIstGut,MonatlicheZahlung,""), "")</f>
        <v>202.49027632975856</v>
      </c>
      <c r="F80" s="26">
        <f ca="1">IFERROR(IF(DarlehenNichtBezahlt*DarlehenIstGut,Kapital,""), "")</f>
        <v>171.45183173467109</v>
      </c>
      <c r="G80" s="26">
        <f ca="1">IFERROR(IF(DarlehenNichtBezahlt*DarlehenIstGut,ZinsBetrag,""), "")</f>
        <v>31.038444595087483</v>
      </c>
      <c r="H80" s="26">
        <f ca="1">IFERROR(IF(DarlehenNichtBezahlt*DarlehenIstGut,AbschlussSaldo,""), "")</f>
        <v>9140.08154679156</v>
      </c>
    </row>
    <row r="81" spans="2:8" ht="20.100000000000001" customHeight="1">
      <c r="B81" s="28">
        <f ca="1">IFERROR(IF(DarlehenNichtBezahlt*DarlehenIstGut,ZahlungNummer,""), "")</f>
        <v>72</v>
      </c>
      <c r="C81" s="27">
        <f ca="1">IFERROR(IF(DarlehenNichtBezahlt*DarlehenIstGut,ZahlungsDatum,""), "")</f>
        <v>47541</v>
      </c>
      <c r="D81" s="26">
        <f ca="1">IFERROR(IF(DarlehenNichtBezahlt*DarlehenIstGut,DarlehensWert,""), "")</f>
        <v>9140.08154679156</v>
      </c>
      <c r="E81" s="26">
        <f ca="1">IFERROR(IF(DarlehenNichtBezahlt*DarlehenIstGut,MonatlicheZahlung,""), "")</f>
        <v>202.49027632975856</v>
      </c>
      <c r="F81" s="26">
        <f ca="1">IFERROR(IF(DarlehenNichtBezahlt*DarlehenIstGut,Kapital,""), "")</f>
        <v>172.02333784045337</v>
      </c>
      <c r="G81" s="26">
        <f ca="1">IFERROR(IF(DarlehenNichtBezahlt*DarlehenIstGut,ZinsBetrag,""), "")</f>
        <v>30.466938489305203</v>
      </c>
      <c r="H81" s="26">
        <f ca="1">IFERROR(IF(DarlehenNichtBezahlt*DarlehenIstGut,AbschlussSaldo,""), "")</f>
        <v>8968.0582089511117</v>
      </c>
    </row>
    <row r="82" spans="2:8" ht="20.100000000000001" customHeight="1">
      <c r="B82" s="28">
        <f ca="1">IFERROR(IF(DarlehenNichtBezahlt*DarlehenIstGut,ZahlungNummer,""), "")</f>
        <v>73</v>
      </c>
      <c r="C82" s="27">
        <f ca="1">IFERROR(IF(DarlehenNichtBezahlt*DarlehenIstGut,ZahlungsDatum,""), "")</f>
        <v>47569</v>
      </c>
      <c r="D82" s="26">
        <f ca="1">IFERROR(IF(DarlehenNichtBezahlt*DarlehenIstGut,DarlehensWert,""), "")</f>
        <v>8968.0582089511117</v>
      </c>
      <c r="E82" s="26">
        <f ca="1">IFERROR(IF(DarlehenNichtBezahlt*DarlehenIstGut,MonatlicheZahlung,""), "")</f>
        <v>202.49027632975856</v>
      </c>
      <c r="F82" s="26">
        <f ca="1">IFERROR(IF(DarlehenNichtBezahlt*DarlehenIstGut,Kapital,""), "")</f>
        <v>172.59674896658819</v>
      </c>
      <c r="G82" s="26">
        <f ca="1">IFERROR(IF(DarlehenNichtBezahlt*DarlehenIstGut,ZinsBetrag,""), "")</f>
        <v>29.893527363170374</v>
      </c>
      <c r="H82" s="26">
        <f ca="1">IFERROR(IF(DarlehenNichtBezahlt*DarlehenIstGut,AbschlussSaldo,""), "")</f>
        <v>8795.4614599845263</v>
      </c>
    </row>
    <row r="83" spans="2:8" ht="20.100000000000001" customHeight="1">
      <c r="B83" s="28">
        <f ca="1">IFERROR(IF(DarlehenNichtBezahlt*DarlehenIstGut,ZahlungNummer,""), "")</f>
        <v>74</v>
      </c>
      <c r="C83" s="27">
        <f ca="1">IFERROR(IF(DarlehenNichtBezahlt*DarlehenIstGut,ZahlungsDatum,""), "")</f>
        <v>47600</v>
      </c>
      <c r="D83" s="26">
        <f ca="1">IFERROR(IF(DarlehenNichtBezahlt*DarlehenIstGut,DarlehensWert,""), "")</f>
        <v>8795.4614599845263</v>
      </c>
      <c r="E83" s="26">
        <f ca="1">IFERROR(IF(DarlehenNichtBezahlt*DarlehenIstGut,MonatlicheZahlung,""), "")</f>
        <v>202.49027632975856</v>
      </c>
      <c r="F83" s="26">
        <f ca="1">IFERROR(IF(DarlehenNichtBezahlt*DarlehenIstGut,Kapital,""), "")</f>
        <v>173.17207146314348</v>
      </c>
      <c r="G83" s="26">
        <f ca="1">IFERROR(IF(DarlehenNichtBezahlt*DarlehenIstGut,ZinsBetrag,""), "")</f>
        <v>29.318204866615091</v>
      </c>
      <c r="H83" s="26">
        <f ca="1">IFERROR(IF(DarlehenNichtBezahlt*DarlehenIstGut,AbschlussSaldo,""), "")</f>
        <v>8622.2893885213671</v>
      </c>
    </row>
    <row r="84" spans="2:8" ht="20.100000000000001" customHeight="1">
      <c r="B84" s="28">
        <f ca="1">IFERROR(IF(DarlehenNichtBezahlt*DarlehenIstGut,ZahlungNummer,""), "")</f>
        <v>75</v>
      </c>
      <c r="C84" s="27">
        <f ca="1">IFERROR(IF(DarlehenNichtBezahlt*DarlehenIstGut,ZahlungsDatum,""), "")</f>
        <v>47630</v>
      </c>
      <c r="D84" s="26">
        <f ca="1">IFERROR(IF(DarlehenNichtBezahlt*DarlehenIstGut,DarlehensWert,""), "")</f>
        <v>8622.2893885213671</v>
      </c>
      <c r="E84" s="26">
        <f ca="1">IFERROR(IF(DarlehenNichtBezahlt*DarlehenIstGut,MonatlicheZahlung,""), "")</f>
        <v>202.49027632975856</v>
      </c>
      <c r="F84" s="26">
        <f ca="1">IFERROR(IF(DarlehenNichtBezahlt*DarlehenIstGut,Kapital,""), "")</f>
        <v>173.749311701354</v>
      </c>
      <c r="G84" s="26">
        <f ca="1">IFERROR(IF(DarlehenNichtBezahlt*DarlehenIstGut,ZinsBetrag,""), "")</f>
        <v>28.740964628404559</v>
      </c>
      <c r="H84" s="26">
        <f ca="1">IFERROR(IF(DarlehenNichtBezahlt*DarlehenIstGut,AbschlussSaldo,""), "")</f>
        <v>8448.5400768200125</v>
      </c>
    </row>
    <row r="85" spans="2:8" ht="20.100000000000001" customHeight="1">
      <c r="B85" s="28">
        <f ca="1">IFERROR(IF(DarlehenNichtBezahlt*DarlehenIstGut,ZahlungNummer,""), "")</f>
        <v>76</v>
      </c>
      <c r="C85" s="27">
        <f ca="1">IFERROR(IF(DarlehenNichtBezahlt*DarlehenIstGut,ZahlungsDatum,""), "")</f>
        <v>47661</v>
      </c>
      <c r="D85" s="26">
        <f ca="1">IFERROR(IF(DarlehenNichtBezahlt*DarlehenIstGut,DarlehensWert,""), "")</f>
        <v>8448.5400768200125</v>
      </c>
      <c r="E85" s="26">
        <f ca="1">IFERROR(IF(DarlehenNichtBezahlt*DarlehenIstGut,MonatlicheZahlung,""), "")</f>
        <v>202.49027632975856</v>
      </c>
      <c r="F85" s="26">
        <f ca="1">IFERROR(IF(DarlehenNichtBezahlt*DarlehenIstGut,Kapital,""), "")</f>
        <v>174.32847607369186</v>
      </c>
      <c r="G85" s="26">
        <f ca="1">IFERROR(IF(DarlehenNichtBezahlt*DarlehenIstGut,ZinsBetrag,""), "")</f>
        <v>28.161800256066709</v>
      </c>
      <c r="H85" s="26">
        <f ca="1">IFERROR(IF(DarlehenNichtBezahlt*DarlehenIstGut,AbschlussSaldo,""), "")</f>
        <v>8274.2116007463192</v>
      </c>
    </row>
    <row r="86" spans="2:8" ht="20.100000000000001" customHeight="1">
      <c r="B86" s="28">
        <f ca="1">IFERROR(IF(DarlehenNichtBezahlt*DarlehenIstGut,ZahlungNummer,""), "")</f>
        <v>77</v>
      </c>
      <c r="C86" s="27">
        <f ca="1">IFERROR(IF(DarlehenNichtBezahlt*DarlehenIstGut,ZahlungsDatum,""), "")</f>
        <v>47691</v>
      </c>
      <c r="D86" s="26">
        <f ca="1">IFERROR(IF(DarlehenNichtBezahlt*DarlehenIstGut,DarlehensWert,""), "")</f>
        <v>8274.2116007463192</v>
      </c>
      <c r="E86" s="26">
        <f ca="1">IFERROR(IF(DarlehenNichtBezahlt*DarlehenIstGut,MonatlicheZahlung,""), "")</f>
        <v>202.49027632975856</v>
      </c>
      <c r="F86" s="26">
        <f ca="1">IFERROR(IF(DarlehenNichtBezahlt*DarlehenIstGut,Kapital,""), "")</f>
        <v>174.90957099393751</v>
      </c>
      <c r="G86" s="26">
        <f ca="1">IFERROR(IF(DarlehenNichtBezahlt*DarlehenIstGut,ZinsBetrag,""), "")</f>
        <v>27.580705335821065</v>
      </c>
      <c r="H86" s="26">
        <f ca="1">IFERROR(IF(DarlehenNichtBezahlt*DarlehenIstGut,AbschlussSaldo,""), "")</f>
        <v>8099.3020297523799</v>
      </c>
    </row>
    <row r="87" spans="2:8" ht="20.100000000000001" customHeight="1">
      <c r="B87" s="28">
        <f ca="1">IFERROR(IF(DarlehenNichtBezahlt*DarlehenIstGut,ZahlungNummer,""), "")</f>
        <v>78</v>
      </c>
      <c r="C87" s="27">
        <f ca="1">IFERROR(IF(DarlehenNichtBezahlt*DarlehenIstGut,ZahlungsDatum,""), "")</f>
        <v>47722</v>
      </c>
      <c r="D87" s="26">
        <f ca="1">IFERROR(IF(DarlehenNichtBezahlt*DarlehenIstGut,DarlehensWert,""), "")</f>
        <v>8099.3020297523799</v>
      </c>
      <c r="E87" s="26">
        <f ca="1">IFERROR(IF(DarlehenNichtBezahlt*DarlehenIstGut,MonatlicheZahlung,""), "")</f>
        <v>202.49027632975856</v>
      </c>
      <c r="F87" s="26">
        <f ca="1">IFERROR(IF(DarlehenNichtBezahlt*DarlehenIstGut,Kapital,""), "")</f>
        <v>175.49260289725063</v>
      </c>
      <c r="G87" s="26">
        <f ca="1">IFERROR(IF(DarlehenNichtBezahlt*DarlehenIstGut,ZinsBetrag,""), "")</f>
        <v>26.997673432507934</v>
      </c>
      <c r="H87" s="26">
        <f ca="1">IFERROR(IF(DarlehenNichtBezahlt*DarlehenIstGut,AbschlussSaldo,""), "")</f>
        <v>7923.8094268551249</v>
      </c>
    </row>
    <row r="88" spans="2:8" ht="20.100000000000001" customHeight="1">
      <c r="B88" s="28">
        <f ca="1">IFERROR(IF(DarlehenNichtBezahlt*DarlehenIstGut,ZahlungNummer,""), "")</f>
        <v>79</v>
      </c>
      <c r="C88" s="27">
        <f ca="1">IFERROR(IF(DarlehenNichtBezahlt*DarlehenIstGut,ZahlungsDatum,""), "")</f>
        <v>47753</v>
      </c>
      <c r="D88" s="26">
        <f ca="1">IFERROR(IF(DarlehenNichtBezahlt*DarlehenIstGut,DarlehensWert,""), "")</f>
        <v>7923.8094268551249</v>
      </c>
      <c r="E88" s="26">
        <f ca="1">IFERROR(IF(DarlehenNichtBezahlt*DarlehenIstGut,MonatlicheZahlung,""), "")</f>
        <v>202.49027632975856</v>
      </c>
      <c r="F88" s="26">
        <f ca="1">IFERROR(IF(DarlehenNichtBezahlt*DarlehenIstGut,Kapital,""), "")</f>
        <v>176.07757824024148</v>
      </c>
      <c r="G88" s="26">
        <f ca="1">IFERROR(IF(DarlehenNichtBezahlt*DarlehenIstGut,ZinsBetrag,""), "")</f>
        <v>26.412698089517086</v>
      </c>
      <c r="H88" s="26">
        <f ca="1">IFERROR(IF(DarlehenNichtBezahlt*DarlehenIstGut,AbschlussSaldo,""), "")</f>
        <v>7747.7318486148652</v>
      </c>
    </row>
    <row r="89" spans="2:8" ht="20.100000000000001" customHeight="1">
      <c r="B89" s="28">
        <f ca="1">IFERROR(IF(DarlehenNichtBezahlt*DarlehenIstGut,ZahlungNummer,""), "")</f>
        <v>80</v>
      </c>
      <c r="C89" s="27">
        <f ca="1">IFERROR(IF(DarlehenNichtBezahlt*DarlehenIstGut,ZahlungsDatum,""), "")</f>
        <v>47783</v>
      </c>
      <c r="D89" s="26">
        <f ca="1">IFERROR(IF(DarlehenNichtBezahlt*DarlehenIstGut,DarlehensWert,""), "")</f>
        <v>7747.7318486148652</v>
      </c>
      <c r="E89" s="26">
        <f ca="1">IFERROR(IF(DarlehenNichtBezahlt*DarlehenIstGut,MonatlicheZahlung,""), "")</f>
        <v>202.49027632975856</v>
      </c>
      <c r="F89" s="26">
        <f ca="1">IFERROR(IF(DarlehenNichtBezahlt*DarlehenIstGut,Kapital,""), "")</f>
        <v>176.66450350104233</v>
      </c>
      <c r="G89" s="26">
        <f ca="1">IFERROR(IF(DarlehenNichtBezahlt*DarlehenIstGut,ZinsBetrag,""), "")</f>
        <v>25.825772828716218</v>
      </c>
      <c r="H89" s="26">
        <f ca="1">IFERROR(IF(DarlehenNichtBezahlt*DarlehenIstGut,AbschlussSaldo,""), "")</f>
        <v>7571.0673451138246</v>
      </c>
    </row>
    <row r="90" spans="2:8" ht="20.100000000000001" customHeight="1">
      <c r="B90" s="28">
        <f ca="1">IFERROR(IF(DarlehenNichtBezahlt*DarlehenIstGut,ZahlungNummer,""), "")</f>
        <v>81</v>
      </c>
      <c r="C90" s="27">
        <f ca="1">IFERROR(IF(DarlehenNichtBezahlt*DarlehenIstGut,ZahlungsDatum,""), "")</f>
        <v>47814</v>
      </c>
      <c r="D90" s="26">
        <f ca="1">IFERROR(IF(DarlehenNichtBezahlt*DarlehenIstGut,DarlehensWert,""), "")</f>
        <v>7571.0673451138246</v>
      </c>
      <c r="E90" s="26">
        <f ca="1">IFERROR(IF(DarlehenNichtBezahlt*DarlehenIstGut,MonatlicheZahlung,""), "")</f>
        <v>202.49027632975856</v>
      </c>
      <c r="F90" s="26">
        <f ca="1">IFERROR(IF(DarlehenNichtBezahlt*DarlehenIstGut,Kapital,""), "")</f>
        <v>177.25338517937914</v>
      </c>
      <c r="G90" s="26">
        <f ca="1">IFERROR(IF(DarlehenNichtBezahlt*DarlehenIstGut,ZinsBetrag,""), "")</f>
        <v>25.236891150379417</v>
      </c>
      <c r="H90" s="26">
        <f ca="1">IFERROR(IF(DarlehenNichtBezahlt*DarlehenIstGut,AbschlussSaldo,""), "")</f>
        <v>7393.8139599344395</v>
      </c>
    </row>
    <row r="91" spans="2:8" ht="20.100000000000001" customHeight="1">
      <c r="B91" s="28">
        <f ca="1">IFERROR(IF(DarlehenNichtBezahlt*DarlehenIstGut,ZahlungNummer,""), "")</f>
        <v>82</v>
      </c>
      <c r="C91" s="27">
        <f ca="1">IFERROR(IF(DarlehenNichtBezahlt*DarlehenIstGut,ZahlungsDatum,""), "")</f>
        <v>47844</v>
      </c>
      <c r="D91" s="26">
        <f ca="1">IFERROR(IF(DarlehenNichtBezahlt*DarlehenIstGut,DarlehensWert,""), "")</f>
        <v>7393.8139599344395</v>
      </c>
      <c r="E91" s="26">
        <f ca="1">IFERROR(IF(DarlehenNichtBezahlt*DarlehenIstGut,MonatlicheZahlung,""), "")</f>
        <v>202.49027632975856</v>
      </c>
      <c r="F91" s="26">
        <f ca="1">IFERROR(IF(DarlehenNichtBezahlt*DarlehenIstGut,Kapital,""), "")</f>
        <v>177.84422979664376</v>
      </c>
      <c r="G91" s="26">
        <f ca="1">IFERROR(IF(DarlehenNichtBezahlt*DarlehenIstGut,ZinsBetrag,""), "")</f>
        <v>24.646046533114799</v>
      </c>
      <c r="H91" s="26">
        <f ca="1">IFERROR(IF(DarlehenNichtBezahlt*DarlehenIstGut,AbschlussSaldo,""), "")</f>
        <v>7215.9697301377928</v>
      </c>
    </row>
    <row r="92" spans="2:8" ht="20.100000000000001" customHeight="1">
      <c r="B92" s="28">
        <f ca="1">IFERROR(IF(DarlehenNichtBezahlt*DarlehenIstGut,ZahlungNummer,""), "")</f>
        <v>83</v>
      </c>
      <c r="C92" s="27">
        <f ca="1">IFERROR(IF(DarlehenNichtBezahlt*DarlehenIstGut,ZahlungsDatum,""), "")</f>
        <v>47875</v>
      </c>
      <c r="D92" s="26">
        <f ca="1">IFERROR(IF(DarlehenNichtBezahlt*DarlehenIstGut,DarlehensWert,""), "")</f>
        <v>7215.9697301377928</v>
      </c>
      <c r="E92" s="26">
        <f ca="1">IFERROR(IF(DarlehenNichtBezahlt*DarlehenIstGut,MonatlicheZahlung,""), "")</f>
        <v>202.49027632975856</v>
      </c>
      <c r="F92" s="26">
        <f ca="1">IFERROR(IF(DarlehenNichtBezahlt*DarlehenIstGut,Kapital,""), "")</f>
        <v>178.43704389596593</v>
      </c>
      <c r="G92" s="26">
        <f ca="1">IFERROR(IF(DarlehenNichtBezahlt*DarlehenIstGut,ZinsBetrag,""), "")</f>
        <v>24.053232433792644</v>
      </c>
      <c r="H92" s="26">
        <f ca="1">IFERROR(IF(DarlehenNichtBezahlt*DarlehenIstGut,AbschlussSaldo,""), "")</f>
        <v>7037.5326862418151</v>
      </c>
    </row>
    <row r="93" spans="2:8" ht="20.100000000000001" customHeight="1">
      <c r="B93" s="28">
        <f ca="1">IFERROR(IF(DarlehenNichtBezahlt*DarlehenIstGut,ZahlungNummer,""), "")</f>
        <v>84</v>
      </c>
      <c r="C93" s="27">
        <f ca="1">IFERROR(IF(DarlehenNichtBezahlt*DarlehenIstGut,ZahlungsDatum,""), "")</f>
        <v>47906</v>
      </c>
      <c r="D93" s="26">
        <f ca="1">IFERROR(IF(DarlehenNichtBezahlt*DarlehenIstGut,DarlehensWert,""), "")</f>
        <v>7037.5326862418151</v>
      </c>
      <c r="E93" s="26">
        <f ca="1">IFERROR(IF(DarlehenNichtBezahlt*DarlehenIstGut,MonatlicheZahlung,""), "")</f>
        <v>202.49027632975856</v>
      </c>
      <c r="F93" s="26">
        <f ca="1">IFERROR(IF(DarlehenNichtBezahlt*DarlehenIstGut,Kapital,""), "")</f>
        <v>179.03183404228585</v>
      </c>
      <c r="G93" s="26">
        <f ca="1">IFERROR(IF(DarlehenNichtBezahlt*DarlehenIstGut,ZinsBetrag,""), "")</f>
        <v>23.458442287472717</v>
      </c>
      <c r="H93" s="26">
        <f ca="1">IFERROR(IF(DarlehenNichtBezahlt*DarlehenIstGut,AbschlussSaldo,""), "")</f>
        <v>6858.5008521995296</v>
      </c>
    </row>
    <row r="94" spans="2:8" ht="20.100000000000001" customHeight="1">
      <c r="B94" s="28">
        <f ca="1">IFERROR(IF(DarlehenNichtBezahlt*DarlehenIstGut,ZahlungNummer,""), "")</f>
        <v>85</v>
      </c>
      <c r="C94" s="27">
        <f ca="1">IFERROR(IF(DarlehenNichtBezahlt*DarlehenIstGut,ZahlungsDatum,""), "")</f>
        <v>47934</v>
      </c>
      <c r="D94" s="26">
        <f ca="1">IFERROR(IF(DarlehenNichtBezahlt*DarlehenIstGut,DarlehensWert,""), "")</f>
        <v>6858.5008521995296</v>
      </c>
      <c r="E94" s="26">
        <f ca="1">IFERROR(IF(DarlehenNichtBezahlt*DarlehenIstGut,MonatlicheZahlung,""), "")</f>
        <v>202.49027632975856</v>
      </c>
      <c r="F94" s="26">
        <f ca="1">IFERROR(IF(DarlehenNichtBezahlt*DarlehenIstGut,Kapital,""), "")</f>
        <v>179.62860682242678</v>
      </c>
      <c r="G94" s="26">
        <f ca="1">IFERROR(IF(DarlehenNichtBezahlt*DarlehenIstGut,ZinsBetrag,""), "")</f>
        <v>22.861669507331769</v>
      </c>
      <c r="H94" s="26">
        <f ca="1">IFERROR(IF(DarlehenNichtBezahlt*DarlehenIstGut,AbschlussSaldo,""), "")</f>
        <v>6678.8722453771043</v>
      </c>
    </row>
    <row r="95" spans="2:8" ht="20.100000000000001" customHeight="1">
      <c r="B95" s="28">
        <f ca="1">IFERROR(IF(DarlehenNichtBezahlt*DarlehenIstGut,ZahlungNummer,""), "")</f>
        <v>86</v>
      </c>
      <c r="C95" s="27">
        <f ca="1">IFERROR(IF(DarlehenNichtBezahlt*DarlehenIstGut,ZahlungsDatum,""), "")</f>
        <v>47965</v>
      </c>
      <c r="D95" s="26">
        <f ca="1">IFERROR(IF(DarlehenNichtBezahlt*DarlehenIstGut,DarlehensWert,""), "")</f>
        <v>6678.8722453771043</v>
      </c>
      <c r="E95" s="26">
        <f ca="1">IFERROR(IF(DarlehenNichtBezahlt*DarlehenIstGut,MonatlicheZahlung,""), "")</f>
        <v>202.49027632975856</v>
      </c>
      <c r="F95" s="26">
        <f ca="1">IFERROR(IF(DarlehenNichtBezahlt*DarlehenIstGut,Kapital,""), "")</f>
        <v>180.2273688451682</v>
      </c>
      <c r="G95" s="26">
        <f ca="1">IFERROR(IF(DarlehenNichtBezahlt*DarlehenIstGut,ZinsBetrag,""), "")</f>
        <v>22.26290748459035</v>
      </c>
      <c r="H95" s="26">
        <f ca="1">IFERROR(IF(DarlehenNichtBezahlt*DarlehenIstGut,AbschlussSaldo,""), "")</f>
        <v>6498.6448765319255</v>
      </c>
    </row>
    <row r="96" spans="2:8" ht="20.100000000000001" customHeight="1">
      <c r="B96" s="28">
        <f ca="1">IFERROR(IF(DarlehenNichtBezahlt*DarlehenIstGut,ZahlungNummer,""), "")</f>
        <v>87</v>
      </c>
      <c r="C96" s="27">
        <f ca="1">IFERROR(IF(DarlehenNichtBezahlt*DarlehenIstGut,ZahlungsDatum,""), "")</f>
        <v>47995</v>
      </c>
      <c r="D96" s="26">
        <f ca="1">IFERROR(IF(DarlehenNichtBezahlt*DarlehenIstGut,DarlehensWert,""), "")</f>
        <v>6498.6448765319255</v>
      </c>
      <c r="E96" s="26">
        <f ca="1">IFERROR(IF(DarlehenNichtBezahlt*DarlehenIstGut,MonatlicheZahlung,""), "")</f>
        <v>202.49027632975856</v>
      </c>
      <c r="F96" s="26">
        <f ca="1">IFERROR(IF(DarlehenNichtBezahlt*DarlehenIstGut,Kapital,""), "")</f>
        <v>180.82812674131881</v>
      </c>
      <c r="G96" s="26">
        <f ca="1">IFERROR(IF(DarlehenNichtBezahlt*DarlehenIstGut,ZinsBetrag,""), "")</f>
        <v>21.662149588439753</v>
      </c>
      <c r="H96" s="26">
        <f ca="1">IFERROR(IF(DarlehenNichtBezahlt*DarlehenIstGut,AbschlussSaldo,""), "")</f>
        <v>6317.8167497905997</v>
      </c>
    </row>
    <row r="97" spans="2:8" ht="20.100000000000001" customHeight="1">
      <c r="B97" s="28">
        <f ca="1">IFERROR(IF(DarlehenNichtBezahlt*DarlehenIstGut,ZahlungNummer,""), "")</f>
        <v>88</v>
      </c>
      <c r="C97" s="27">
        <f ca="1">IFERROR(IF(DarlehenNichtBezahlt*DarlehenIstGut,ZahlungsDatum,""), "")</f>
        <v>48026</v>
      </c>
      <c r="D97" s="26">
        <f ca="1">IFERROR(IF(DarlehenNichtBezahlt*DarlehenIstGut,DarlehensWert,""), "")</f>
        <v>6317.8167497905997</v>
      </c>
      <c r="E97" s="26">
        <f ca="1">IFERROR(IF(DarlehenNichtBezahlt*DarlehenIstGut,MonatlicheZahlung,""), "")</f>
        <v>202.49027632975856</v>
      </c>
      <c r="F97" s="26">
        <f ca="1">IFERROR(IF(DarlehenNichtBezahlt*DarlehenIstGut,Kapital,""), "")</f>
        <v>181.43088716378989</v>
      </c>
      <c r="G97" s="26">
        <f ca="1">IFERROR(IF(DarlehenNichtBezahlt*DarlehenIstGut,ZinsBetrag,""), "")</f>
        <v>21.059389165968668</v>
      </c>
      <c r="H97" s="26">
        <f ca="1">IFERROR(IF(DarlehenNichtBezahlt*DarlehenIstGut,AbschlussSaldo,""), "")</f>
        <v>6136.385862626812</v>
      </c>
    </row>
    <row r="98" spans="2:8" ht="20.100000000000001" customHeight="1">
      <c r="B98" s="28">
        <f ca="1">IFERROR(IF(DarlehenNichtBezahlt*DarlehenIstGut,ZahlungNummer,""), "")</f>
        <v>89</v>
      </c>
      <c r="C98" s="27">
        <f ca="1">IFERROR(IF(DarlehenNichtBezahlt*DarlehenIstGut,ZahlungsDatum,""), "")</f>
        <v>48056</v>
      </c>
      <c r="D98" s="26">
        <f ca="1">IFERROR(IF(DarlehenNichtBezahlt*DarlehenIstGut,DarlehensWert,""), "")</f>
        <v>6136.385862626812</v>
      </c>
      <c r="E98" s="26">
        <f ca="1">IFERROR(IF(DarlehenNichtBezahlt*DarlehenIstGut,MonatlicheZahlung,""), "")</f>
        <v>202.49027632975856</v>
      </c>
      <c r="F98" s="26">
        <f ca="1">IFERROR(IF(DarlehenNichtBezahlt*DarlehenIstGut,Kapital,""), "")</f>
        <v>182.03565678766918</v>
      </c>
      <c r="G98" s="26">
        <f ca="1">IFERROR(IF(DarlehenNichtBezahlt*DarlehenIstGut,ZinsBetrag,""), "")</f>
        <v>20.454619542089375</v>
      </c>
      <c r="H98" s="26">
        <f ca="1">IFERROR(IF(DarlehenNichtBezahlt*DarlehenIstGut,AbschlussSaldo,""), "")</f>
        <v>5954.3502058391387</v>
      </c>
    </row>
    <row r="99" spans="2:8" ht="20.100000000000001" customHeight="1">
      <c r="B99" s="28">
        <f ca="1">IFERROR(IF(DarlehenNichtBezahlt*DarlehenIstGut,ZahlungNummer,""), "")</f>
        <v>90</v>
      </c>
      <c r="C99" s="27">
        <f ca="1">IFERROR(IF(DarlehenNichtBezahlt*DarlehenIstGut,ZahlungsDatum,""), "")</f>
        <v>48087</v>
      </c>
      <c r="D99" s="26">
        <f ca="1">IFERROR(IF(DarlehenNichtBezahlt*DarlehenIstGut,DarlehensWert,""), "")</f>
        <v>5954.3502058391387</v>
      </c>
      <c r="E99" s="26">
        <f ca="1">IFERROR(IF(DarlehenNichtBezahlt*DarlehenIstGut,MonatlicheZahlung,""), "")</f>
        <v>202.49027632975856</v>
      </c>
      <c r="F99" s="26">
        <f ca="1">IFERROR(IF(DarlehenNichtBezahlt*DarlehenIstGut,Kapital,""), "")</f>
        <v>182.64244231029477</v>
      </c>
      <c r="G99" s="26">
        <f ca="1">IFERROR(IF(DarlehenNichtBezahlt*DarlehenIstGut,ZinsBetrag,""), "")</f>
        <v>19.847834019463797</v>
      </c>
      <c r="H99" s="26">
        <f ca="1">IFERROR(IF(DarlehenNichtBezahlt*DarlehenIstGut,AbschlussSaldo,""), "")</f>
        <v>5771.7077635288406</v>
      </c>
    </row>
    <row r="100" spans="2:8" ht="20.100000000000001" customHeight="1">
      <c r="B100" s="28">
        <f ca="1">IFERROR(IF(DarlehenNichtBezahlt*DarlehenIstGut,ZahlungNummer,""), "")</f>
        <v>91</v>
      </c>
      <c r="C100" s="27">
        <f ca="1">IFERROR(IF(DarlehenNichtBezahlt*DarlehenIstGut,ZahlungsDatum,""), "")</f>
        <v>48118</v>
      </c>
      <c r="D100" s="26">
        <f ca="1">IFERROR(IF(DarlehenNichtBezahlt*DarlehenIstGut,DarlehensWert,""), "")</f>
        <v>5771.7077635288406</v>
      </c>
      <c r="E100" s="26">
        <f ca="1">IFERROR(IF(DarlehenNichtBezahlt*DarlehenIstGut,MonatlicheZahlung,""), "")</f>
        <v>202.49027632975856</v>
      </c>
      <c r="F100" s="26">
        <f ca="1">IFERROR(IF(DarlehenNichtBezahlt*DarlehenIstGut,Kapital,""), "")</f>
        <v>183.2512504513291</v>
      </c>
      <c r="G100" s="26">
        <f ca="1">IFERROR(IF(DarlehenNichtBezahlt*DarlehenIstGut,ZinsBetrag,""), "")</f>
        <v>19.239025878429469</v>
      </c>
      <c r="H100" s="26">
        <f ca="1">IFERROR(IF(DarlehenNichtBezahlt*DarlehenIstGut,AbschlussSaldo,""), "")</f>
        <v>5588.4565130775009</v>
      </c>
    </row>
    <row r="101" spans="2:8" ht="20.100000000000001" customHeight="1">
      <c r="B101" s="28">
        <f ca="1">IFERROR(IF(DarlehenNichtBezahlt*DarlehenIstGut,ZahlungNummer,""), "")</f>
        <v>92</v>
      </c>
      <c r="C101" s="27">
        <f ca="1">IFERROR(IF(DarlehenNichtBezahlt*DarlehenIstGut,ZahlungsDatum,""), "")</f>
        <v>48148</v>
      </c>
      <c r="D101" s="26">
        <f ca="1">IFERROR(IF(DarlehenNichtBezahlt*DarlehenIstGut,DarlehensWert,""), "")</f>
        <v>5588.4565130775009</v>
      </c>
      <c r="E101" s="26">
        <f ca="1">IFERROR(IF(DarlehenNichtBezahlt*DarlehenIstGut,MonatlicheZahlung,""), "")</f>
        <v>202.49027632975856</v>
      </c>
      <c r="F101" s="26">
        <f ca="1">IFERROR(IF(DarlehenNichtBezahlt*DarlehenIstGut,Kapital,""), "")</f>
        <v>183.86208795283355</v>
      </c>
      <c r="G101" s="26">
        <f ca="1">IFERROR(IF(DarlehenNichtBezahlt*DarlehenIstGut,ZinsBetrag,""), "")</f>
        <v>18.628188376925003</v>
      </c>
      <c r="H101" s="26">
        <f ca="1">IFERROR(IF(DarlehenNichtBezahlt*DarlehenIstGut,AbschlussSaldo,""), "")</f>
        <v>5404.5944251246619</v>
      </c>
    </row>
    <row r="102" spans="2:8" ht="20.100000000000001" customHeight="1">
      <c r="B102" s="28">
        <f ca="1">IFERROR(IF(DarlehenNichtBezahlt*DarlehenIstGut,ZahlungNummer,""), "")</f>
        <v>93</v>
      </c>
      <c r="C102" s="27">
        <f ca="1">IFERROR(IF(DarlehenNichtBezahlt*DarlehenIstGut,ZahlungsDatum,""), "")</f>
        <v>48179</v>
      </c>
      <c r="D102" s="26">
        <f ca="1">IFERROR(IF(DarlehenNichtBezahlt*DarlehenIstGut,DarlehensWert,""), "")</f>
        <v>5404.5944251246619</v>
      </c>
      <c r="E102" s="26">
        <f ca="1">IFERROR(IF(DarlehenNichtBezahlt*DarlehenIstGut,MonatlicheZahlung,""), "")</f>
        <v>202.49027632975856</v>
      </c>
      <c r="F102" s="26">
        <f ca="1">IFERROR(IF(DarlehenNichtBezahlt*DarlehenIstGut,Kapital,""), "")</f>
        <v>184.47496157934302</v>
      </c>
      <c r="G102" s="26">
        <f ca="1">IFERROR(IF(DarlehenNichtBezahlt*DarlehenIstGut,ZinsBetrag,""), "")</f>
        <v>18.015314750415541</v>
      </c>
      <c r="H102" s="26">
        <f ca="1">IFERROR(IF(DarlehenNichtBezahlt*DarlehenIstGut,AbschlussSaldo,""), "")</f>
        <v>5220.1194635453248</v>
      </c>
    </row>
    <row r="103" spans="2:8" ht="20.100000000000001" customHeight="1">
      <c r="B103" s="28">
        <f ca="1">IFERROR(IF(DarlehenNichtBezahlt*DarlehenIstGut,ZahlungNummer,""), "")</f>
        <v>94</v>
      </c>
      <c r="C103" s="27">
        <f ca="1">IFERROR(IF(DarlehenNichtBezahlt*DarlehenIstGut,ZahlungsDatum,""), "")</f>
        <v>48209</v>
      </c>
      <c r="D103" s="26">
        <f ca="1">IFERROR(IF(DarlehenNichtBezahlt*DarlehenIstGut,DarlehensWert,""), "")</f>
        <v>5220.1194635453248</v>
      </c>
      <c r="E103" s="26">
        <f ca="1">IFERROR(IF(DarlehenNichtBezahlt*DarlehenIstGut,MonatlicheZahlung,""), "")</f>
        <v>202.49027632975856</v>
      </c>
      <c r="F103" s="26">
        <f ca="1">IFERROR(IF(DarlehenNichtBezahlt*DarlehenIstGut,Kapital,""), "")</f>
        <v>185.0898781179408</v>
      </c>
      <c r="G103" s="26">
        <f ca="1">IFERROR(IF(DarlehenNichtBezahlt*DarlehenIstGut,ZinsBetrag,""), "")</f>
        <v>17.400398211817752</v>
      </c>
      <c r="H103" s="26">
        <f ca="1">IFERROR(IF(DarlehenNichtBezahlt*DarlehenIstGut,AbschlussSaldo,""), "")</f>
        <v>5035.0295854273791</v>
      </c>
    </row>
    <row r="104" spans="2:8" ht="20.100000000000001" customHeight="1">
      <c r="B104" s="28">
        <f ca="1">IFERROR(IF(DarlehenNichtBezahlt*DarlehenIstGut,ZahlungNummer,""), "")</f>
        <v>95</v>
      </c>
      <c r="C104" s="27">
        <f ca="1">IFERROR(IF(DarlehenNichtBezahlt*DarlehenIstGut,ZahlungsDatum,""), "")</f>
        <v>48240</v>
      </c>
      <c r="D104" s="26">
        <f ca="1">IFERROR(IF(DarlehenNichtBezahlt*DarlehenIstGut,DarlehensWert,""), "")</f>
        <v>5035.0295854273791</v>
      </c>
      <c r="E104" s="26">
        <f ca="1">IFERROR(IF(DarlehenNichtBezahlt*DarlehenIstGut,MonatlicheZahlung,""), "")</f>
        <v>202.49027632975856</v>
      </c>
      <c r="F104" s="26">
        <f ca="1">IFERROR(IF(DarlehenNichtBezahlt*DarlehenIstGut,Kapital,""), "")</f>
        <v>185.70684437833395</v>
      </c>
      <c r="G104" s="26">
        <f ca="1">IFERROR(IF(DarlehenNichtBezahlt*DarlehenIstGut,ZinsBetrag,""), "")</f>
        <v>16.783431951424596</v>
      </c>
      <c r="H104" s="26">
        <f ca="1">IFERROR(IF(DarlehenNichtBezahlt*DarlehenIstGut,AbschlussSaldo,""), "")</f>
        <v>4849.3227410490363</v>
      </c>
    </row>
    <row r="105" spans="2:8" ht="20.100000000000001" customHeight="1">
      <c r="B105" s="28">
        <f ca="1">IFERROR(IF(DarlehenNichtBezahlt*DarlehenIstGut,ZahlungNummer,""), "")</f>
        <v>96</v>
      </c>
      <c r="C105" s="27">
        <f ca="1">IFERROR(IF(DarlehenNichtBezahlt*DarlehenIstGut,ZahlungsDatum,""), "")</f>
        <v>48271</v>
      </c>
      <c r="D105" s="26">
        <f ca="1">IFERROR(IF(DarlehenNichtBezahlt*DarlehenIstGut,DarlehensWert,""), "")</f>
        <v>4849.3227410490363</v>
      </c>
      <c r="E105" s="26">
        <f ca="1">IFERROR(IF(DarlehenNichtBezahlt*DarlehenIstGut,MonatlicheZahlung,""), "")</f>
        <v>202.49027632975856</v>
      </c>
      <c r="F105" s="26">
        <f ca="1">IFERROR(IF(DarlehenNichtBezahlt*DarlehenIstGut,Kapital,""), "")</f>
        <v>186.32586719292843</v>
      </c>
      <c r="G105" s="26">
        <f ca="1">IFERROR(IF(DarlehenNichtBezahlt*DarlehenIstGut,ZinsBetrag,""), "")</f>
        <v>16.164409136830123</v>
      </c>
      <c r="H105" s="26">
        <f ca="1">IFERROR(IF(DarlehenNichtBezahlt*DarlehenIstGut,AbschlussSaldo,""), "")</f>
        <v>4662.9968738560965</v>
      </c>
    </row>
    <row r="106" spans="2:8" ht="20.100000000000001" customHeight="1">
      <c r="B106" s="28">
        <f ca="1">IFERROR(IF(DarlehenNichtBezahlt*DarlehenIstGut,ZahlungNummer,""), "")</f>
        <v>97</v>
      </c>
      <c r="C106" s="27">
        <f ca="1">IFERROR(IF(DarlehenNichtBezahlt*DarlehenIstGut,ZahlungsDatum,""), "")</f>
        <v>48300</v>
      </c>
      <c r="D106" s="26">
        <f ca="1">IFERROR(IF(DarlehenNichtBezahlt*DarlehenIstGut,DarlehensWert,""), "")</f>
        <v>4662.9968738560965</v>
      </c>
      <c r="E106" s="26">
        <f ca="1">IFERROR(IF(DarlehenNichtBezahlt*DarlehenIstGut,MonatlicheZahlung,""), "")</f>
        <v>202.49027632975856</v>
      </c>
      <c r="F106" s="26">
        <f ca="1">IFERROR(IF(DarlehenNichtBezahlt*DarlehenIstGut,Kapital,""), "")</f>
        <v>186.9469534169049</v>
      </c>
      <c r="G106" s="26">
        <f ca="1">IFERROR(IF(DarlehenNichtBezahlt*DarlehenIstGut,ZinsBetrag,""), "")</f>
        <v>15.543322912853656</v>
      </c>
      <c r="H106" s="26">
        <f ca="1">IFERROR(IF(DarlehenNichtBezahlt*DarlehenIstGut,AbschlussSaldo,""), "")</f>
        <v>4476.049920439189</v>
      </c>
    </row>
    <row r="107" spans="2:8" ht="20.100000000000001" customHeight="1">
      <c r="B107" s="28">
        <f ca="1">IFERROR(IF(DarlehenNichtBezahlt*DarlehenIstGut,ZahlungNummer,""), "")</f>
        <v>98</v>
      </c>
      <c r="C107" s="27">
        <f ca="1">IFERROR(IF(DarlehenNichtBezahlt*DarlehenIstGut,ZahlungsDatum,""), "")</f>
        <v>48331</v>
      </c>
      <c r="D107" s="26">
        <f ca="1">IFERROR(IF(DarlehenNichtBezahlt*DarlehenIstGut,DarlehensWert,""), "")</f>
        <v>4476.049920439189</v>
      </c>
      <c r="E107" s="26">
        <f ca="1">IFERROR(IF(DarlehenNichtBezahlt*DarlehenIstGut,MonatlicheZahlung,""), "")</f>
        <v>202.49027632975856</v>
      </c>
      <c r="F107" s="26">
        <f ca="1">IFERROR(IF(DarlehenNichtBezahlt*DarlehenIstGut,Kapital,""), "")</f>
        <v>187.57010992829458</v>
      </c>
      <c r="G107" s="26">
        <f ca="1">IFERROR(IF(DarlehenNichtBezahlt*DarlehenIstGut,ZinsBetrag,""), "")</f>
        <v>14.920166401463964</v>
      </c>
      <c r="H107" s="26">
        <f ca="1">IFERROR(IF(DarlehenNichtBezahlt*DarlehenIstGut,AbschlussSaldo,""), "")</f>
        <v>4288.4798105108857</v>
      </c>
    </row>
    <row r="108" spans="2:8" ht="20.100000000000001" customHeight="1">
      <c r="B108" s="28">
        <f ca="1">IFERROR(IF(DarlehenNichtBezahlt*DarlehenIstGut,ZahlungNummer,""), "")</f>
        <v>99</v>
      </c>
      <c r="C108" s="27">
        <f ca="1">IFERROR(IF(DarlehenNichtBezahlt*DarlehenIstGut,ZahlungsDatum,""), "")</f>
        <v>48361</v>
      </c>
      <c r="D108" s="26">
        <f ca="1">IFERROR(IF(DarlehenNichtBezahlt*DarlehenIstGut,DarlehensWert,""), "")</f>
        <v>4288.4798105108857</v>
      </c>
      <c r="E108" s="26">
        <f ca="1">IFERROR(IF(DarlehenNichtBezahlt*DarlehenIstGut,MonatlicheZahlung,""), "")</f>
        <v>202.49027632975856</v>
      </c>
      <c r="F108" s="26">
        <f ca="1">IFERROR(IF(DarlehenNichtBezahlt*DarlehenIstGut,Kapital,""), "")</f>
        <v>188.19534362805561</v>
      </c>
      <c r="G108" s="26">
        <f ca="1">IFERROR(IF(DarlehenNichtBezahlt*DarlehenIstGut,ZinsBetrag,""), "")</f>
        <v>14.294932701702953</v>
      </c>
      <c r="H108" s="26">
        <f ca="1">IFERROR(IF(DarlehenNichtBezahlt*DarlehenIstGut,AbschlussSaldo,""), "")</f>
        <v>4100.2844668828111</v>
      </c>
    </row>
    <row r="109" spans="2:8" ht="20.100000000000001" customHeight="1">
      <c r="B109" s="28">
        <f ca="1">IFERROR(IF(DarlehenNichtBezahlt*DarlehenIstGut,ZahlungNummer,""), "")</f>
        <v>100</v>
      </c>
      <c r="C109" s="27">
        <f ca="1">IFERROR(IF(DarlehenNichtBezahlt*DarlehenIstGut,ZahlungsDatum,""), "")</f>
        <v>48392</v>
      </c>
      <c r="D109" s="26">
        <f ca="1">IFERROR(IF(DarlehenNichtBezahlt*DarlehenIstGut,DarlehensWert,""), "")</f>
        <v>4100.2844668828111</v>
      </c>
      <c r="E109" s="26">
        <f ca="1">IFERROR(IF(DarlehenNichtBezahlt*DarlehenIstGut,MonatlicheZahlung,""), "")</f>
        <v>202.49027632975856</v>
      </c>
      <c r="F109" s="26">
        <f ca="1">IFERROR(IF(DarlehenNichtBezahlt*DarlehenIstGut,Kapital,""), "")</f>
        <v>188.82266144014918</v>
      </c>
      <c r="G109" s="26">
        <f ca="1">IFERROR(IF(DarlehenNichtBezahlt*DarlehenIstGut,ZinsBetrag,""), "")</f>
        <v>13.667614889609371</v>
      </c>
      <c r="H109" s="26">
        <f ca="1">IFERROR(IF(DarlehenNichtBezahlt*DarlehenIstGut,AbschlussSaldo,""), "")</f>
        <v>3911.4618054426792</v>
      </c>
    </row>
    <row r="110" spans="2:8" ht="20.100000000000001" customHeight="1">
      <c r="B110" s="28">
        <f ca="1">IFERROR(IF(DarlehenNichtBezahlt*DarlehenIstGut,ZahlungNummer,""), "")</f>
        <v>101</v>
      </c>
      <c r="C110" s="27">
        <f ca="1">IFERROR(IF(DarlehenNichtBezahlt*DarlehenIstGut,ZahlungsDatum,""), "")</f>
        <v>48422</v>
      </c>
      <c r="D110" s="26">
        <f ca="1">IFERROR(IF(DarlehenNichtBezahlt*DarlehenIstGut,DarlehensWert,""), "")</f>
        <v>3911.4618054426792</v>
      </c>
      <c r="E110" s="26">
        <f ca="1">IFERROR(IF(DarlehenNichtBezahlt*DarlehenIstGut,MonatlicheZahlung,""), "")</f>
        <v>202.49027632975856</v>
      </c>
      <c r="F110" s="26">
        <f ca="1">IFERROR(IF(DarlehenNichtBezahlt*DarlehenIstGut,Kapital,""), "")</f>
        <v>189.4520703116163</v>
      </c>
      <c r="G110" s="26">
        <f ca="1">IFERROR(IF(DarlehenNichtBezahlt*DarlehenIstGut,ZinsBetrag,""), "")</f>
        <v>13.038206018142265</v>
      </c>
      <c r="H110" s="26">
        <f ca="1">IFERROR(IF(DarlehenNichtBezahlt*DarlehenIstGut,AbschlussSaldo,""), "")</f>
        <v>3722.0097351310578</v>
      </c>
    </row>
    <row r="111" spans="2:8" ht="20.100000000000001" customHeight="1">
      <c r="B111" s="28">
        <f ca="1">IFERROR(IF(DarlehenNichtBezahlt*DarlehenIstGut,ZahlungNummer,""), "")</f>
        <v>102</v>
      </c>
      <c r="C111" s="27">
        <f ca="1">IFERROR(IF(DarlehenNichtBezahlt*DarlehenIstGut,ZahlungsDatum,""), "")</f>
        <v>48453</v>
      </c>
      <c r="D111" s="26">
        <f ca="1">IFERROR(IF(DarlehenNichtBezahlt*DarlehenIstGut,DarlehensWert,""), "")</f>
        <v>3722.0097351310578</v>
      </c>
      <c r="E111" s="26">
        <f ca="1">IFERROR(IF(DarlehenNichtBezahlt*DarlehenIstGut,MonatlicheZahlung,""), "")</f>
        <v>202.49027632975856</v>
      </c>
      <c r="F111" s="26">
        <f ca="1">IFERROR(IF(DarlehenNichtBezahlt*DarlehenIstGut,Kapital,""), "")</f>
        <v>190.08357721265503</v>
      </c>
      <c r="G111" s="26">
        <f ca="1">IFERROR(IF(DarlehenNichtBezahlt*DarlehenIstGut,ZinsBetrag,""), "")</f>
        <v>12.406699117103527</v>
      </c>
      <c r="H111" s="26">
        <f ca="1">IFERROR(IF(DarlehenNichtBezahlt*DarlehenIstGut,AbschlussSaldo,""), "")</f>
        <v>3531.926157918384</v>
      </c>
    </row>
    <row r="112" spans="2:8" ht="20.100000000000001" customHeight="1">
      <c r="B112" s="28">
        <f ca="1">IFERROR(IF(DarlehenNichtBezahlt*DarlehenIstGut,ZahlungNummer,""), "")</f>
        <v>103</v>
      </c>
      <c r="C112" s="27">
        <f ca="1">IFERROR(IF(DarlehenNichtBezahlt*DarlehenIstGut,ZahlungsDatum,""), "")</f>
        <v>48484</v>
      </c>
      <c r="D112" s="26">
        <f ca="1">IFERROR(IF(DarlehenNichtBezahlt*DarlehenIstGut,DarlehensWert,""), "")</f>
        <v>3531.926157918384</v>
      </c>
      <c r="E112" s="26">
        <f ca="1">IFERROR(IF(DarlehenNichtBezahlt*DarlehenIstGut,MonatlicheZahlung,""), "")</f>
        <v>202.49027632975856</v>
      </c>
      <c r="F112" s="26">
        <f ca="1">IFERROR(IF(DarlehenNichtBezahlt*DarlehenIstGut,Kapital,""), "")</f>
        <v>190.71718913669727</v>
      </c>
      <c r="G112" s="26">
        <f ca="1">IFERROR(IF(DarlehenNichtBezahlt*DarlehenIstGut,ZinsBetrag,""), "")</f>
        <v>11.773087193061281</v>
      </c>
      <c r="H112" s="26">
        <f ca="1">IFERROR(IF(DarlehenNichtBezahlt*DarlehenIstGut,AbschlussSaldo,""), "")</f>
        <v>3341.2089687816733</v>
      </c>
    </row>
    <row r="113" spans="2:8" ht="20.100000000000001" customHeight="1">
      <c r="B113" s="28">
        <f ca="1">IFERROR(IF(DarlehenNichtBezahlt*DarlehenIstGut,ZahlungNummer,""), "")</f>
        <v>104</v>
      </c>
      <c r="C113" s="27">
        <f ca="1">IFERROR(IF(DarlehenNichtBezahlt*DarlehenIstGut,ZahlungsDatum,""), "")</f>
        <v>48514</v>
      </c>
      <c r="D113" s="26">
        <f ca="1">IFERROR(IF(DarlehenNichtBezahlt*DarlehenIstGut,DarlehensWert,""), "")</f>
        <v>3341.2089687816733</v>
      </c>
      <c r="E113" s="26">
        <f ca="1">IFERROR(IF(DarlehenNichtBezahlt*DarlehenIstGut,MonatlicheZahlung,""), "")</f>
        <v>202.49027632975856</v>
      </c>
      <c r="F113" s="26">
        <f ca="1">IFERROR(IF(DarlehenNichtBezahlt*DarlehenIstGut,Kapital,""), "")</f>
        <v>191.35291310048632</v>
      </c>
      <c r="G113" s="26">
        <f ca="1">IFERROR(IF(DarlehenNichtBezahlt*DarlehenIstGut,ZinsBetrag,""), "")</f>
        <v>11.137363229272244</v>
      </c>
      <c r="H113" s="26">
        <f ca="1">IFERROR(IF(DarlehenNichtBezahlt*DarlehenIstGut,AbschlussSaldo,""), "")</f>
        <v>3149.8560556811972</v>
      </c>
    </row>
    <row r="114" spans="2:8" ht="20.100000000000001" customHeight="1">
      <c r="B114" s="28">
        <f ca="1">IFERROR(IF(DarlehenNichtBezahlt*DarlehenIstGut,ZahlungNummer,""), "")</f>
        <v>105</v>
      </c>
      <c r="C114" s="27">
        <f ca="1">IFERROR(IF(DarlehenNichtBezahlt*DarlehenIstGut,ZahlungsDatum,""), "")</f>
        <v>48545</v>
      </c>
      <c r="D114" s="26">
        <f ca="1">IFERROR(IF(DarlehenNichtBezahlt*DarlehenIstGut,DarlehensWert,""), "")</f>
        <v>3149.8560556811972</v>
      </c>
      <c r="E114" s="26">
        <f ca="1">IFERROR(IF(DarlehenNichtBezahlt*DarlehenIstGut,MonatlicheZahlung,""), "")</f>
        <v>202.49027632975856</v>
      </c>
      <c r="F114" s="26">
        <f ca="1">IFERROR(IF(DarlehenNichtBezahlt*DarlehenIstGut,Kapital,""), "")</f>
        <v>191.99075614415457</v>
      </c>
      <c r="G114" s="26">
        <f ca="1">IFERROR(IF(DarlehenNichtBezahlt*DarlehenIstGut,ZinsBetrag,""), "")</f>
        <v>10.499520185603991</v>
      </c>
      <c r="H114" s="26">
        <f ca="1">IFERROR(IF(DarlehenNichtBezahlt*DarlehenIstGut,AbschlussSaldo,""), "")</f>
        <v>2957.865299537043</v>
      </c>
    </row>
    <row r="115" spans="2:8" ht="20.100000000000001" customHeight="1">
      <c r="B115" s="28">
        <f ca="1">IFERROR(IF(DarlehenNichtBezahlt*DarlehenIstGut,ZahlungNummer,""), "")</f>
        <v>106</v>
      </c>
      <c r="C115" s="27">
        <f ca="1">IFERROR(IF(DarlehenNichtBezahlt*DarlehenIstGut,ZahlungsDatum,""), "")</f>
        <v>48575</v>
      </c>
      <c r="D115" s="26">
        <f ca="1">IFERROR(IF(DarlehenNichtBezahlt*DarlehenIstGut,DarlehensWert,""), "")</f>
        <v>2957.865299537043</v>
      </c>
      <c r="E115" s="26">
        <f ca="1">IFERROR(IF(DarlehenNichtBezahlt*DarlehenIstGut,MonatlicheZahlung,""), "")</f>
        <v>202.49027632975856</v>
      </c>
      <c r="F115" s="26">
        <f ca="1">IFERROR(IF(DarlehenNichtBezahlt*DarlehenIstGut,Kapital,""), "")</f>
        <v>192.63072533130173</v>
      </c>
      <c r="G115" s="26">
        <f ca="1">IFERROR(IF(DarlehenNichtBezahlt*DarlehenIstGut,ZinsBetrag,""), "")</f>
        <v>9.859550998456811</v>
      </c>
      <c r="H115" s="26">
        <f ca="1">IFERROR(IF(DarlehenNichtBezahlt*DarlehenIstGut,AbschlussSaldo,""), "")</f>
        <v>2765.2345742057259</v>
      </c>
    </row>
    <row r="116" spans="2:8" ht="20.100000000000001" customHeight="1">
      <c r="B116" s="28">
        <f ca="1">IFERROR(IF(DarlehenNichtBezahlt*DarlehenIstGut,ZahlungNummer,""), "")</f>
        <v>107</v>
      </c>
      <c r="C116" s="27">
        <f ca="1">IFERROR(IF(DarlehenNichtBezahlt*DarlehenIstGut,ZahlungsDatum,""), "")</f>
        <v>48606</v>
      </c>
      <c r="D116" s="26">
        <f ca="1">IFERROR(IF(DarlehenNichtBezahlt*DarlehenIstGut,DarlehensWert,""), "")</f>
        <v>2765.2345742057259</v>
      </c>
      <c r="E116" s="26">
        <f ca="1">IFERROR(IF(DarlehenNichtBezahlt*DarlehenIstGut,MonatlicheZahlung,""), "")</f>
        <v>202.49027632975856</v>
      </c>
      <c r="F116" s="26">
        <f ca="1">IFERROR(IF(DarlehenNichtBezahlt*DarlehenIstGut,Kapital,""), "")</f>
        <v>193.2728277490728</v>
      </c>
      <c r="G116" s="26">
        <f ca="1">IFERROR(IF(DarlehenNichtBezahlt*DarlehenIstGut,ZinsBetrag,""), "")</f>
        <v>9.2174485806857529</v>
      </c>
      <c r="H116" s="26">
        <f ca="1">IFERROR(IF(DarlehenNichtBezahlt*DarlehenIstGut,AbschlussSaldo,""), "")</f>
        <v>2571.9617464566436</v>
      </c>
    </row>
    <row r="117" spans="2:8" ht="20.100000000000001" customHeight="1">
      <c r="B117" s="28">
        <f ca="1">IFERROR(IF(DarlehenNichtBezahlt*DarlehenIstGut,ZahlungNummer,""), "")</f>
        <v>108</v>
      </c>
      <c r="C117" s="27">
        <f ca="1">IFERROR(IF(DarlehenNichtBezahlt*DarlehenIstGut,ZahlungsDatum,""), "")</f>
        <v>48637</v>
      </c>
      <c r="D117" s="26">
        <f ca="1">IFERROR(IF(DarlehenNichtBezahlt*DarlehenIstGut,DarlehensWert,""), "")</f>
        <v>2571.9617464566436</v>
      </c>
      <c r="E117" s="26">
        <f ca="1">IFERROR(IF(DarlehenNichtBezahlt*DarlehenIstGut,MonatlicheZahlung,""), "")</f>
        <v>202.49027632975856</v>
      </c>
      <c r="F117" s="26">
        <f ca="1">IFERROR(IF(DarlehenNichtBezahlt*DarlehenIstGut,Kapital,""), "")</f>
        <v>193.91707050823641</v>
      </c>
      <c r="G117" s="26">
        <f ca="1">IFERROR(IF(DarlehenNichtBezahlt*DarlehenIstGut,ZinsBetrag,""), "")</f>
        <v>8.5732058215221461</v>
      </c>
      <c r="H117" s="26">
        <f ca="1">IFERROR(IF(DarlehenNichtBezahlt*DarlehenIstGut,AbschlussSaldo,""), "")</f>
        <v>2378.0446759484184</v>
      </c>
    </row>
    <row r="118" spans="2:8" ht="20.100000000000001" customHeight="1">
      <c r="B118" s="28">
        <f ca="1">IFERROR(IF(DarlehenNichtBezahlt*DarlehenIstGut,ZahlungNummer,""), "")</f>
        <v>109</v>
      </c>
      <c r="C118" s="27">
        <f ca="1">IFERROR(IF(DarlehenNichtBezahlt*DarlehenIstGut,ZahlungsDatum,""), "")</f>
        <v>48665</v>
      </c>
      <c r="D118" s="26">
        <f ca="1">IFERROR(IF(DarlehenNichtBezahlt*DarlehenIstGut,DarlehensWert,""), "")</f>
        <v>2378.0446759484184</v>
      </c>
      <c r="E118" s="26">
        <f ca="1">IFERROR(IF(DarlehenNichtBezahlt*DarlehenIstGut,MonatlicheZahlung,""), "")</f>
        <v>202.49027632975856</v>
      </c>
      <c r="F118" s="26">
        <f ca="1">IFERROR(IF(DarlehenNichtBezahlt*DarlehenIstGut,Kapital,""), "")</f>
        <v>194.56346074326382</v>
      </c>
      <c r="G118" s="26">
        <f ca="1">IFERROR(IF(DarlehenNichtBezahlt*DarlehenIstGut,ZinsBetrag,""), "")</f>
        <v>7.9268155864947287</v>
      </c>
      <c r="H118" s="26">
        <f ca="1">IFERROR(IF(DarlehenNichtBezahlt*DarlehenIstGut,AbschlussSaldo,""), "")</f>
        <v>2183.4812152051454</v>
      </c>
    </row>
    <row r="119" spans="2:8" ht="20.100000000000001" customHeight="1">
      <c r="B119" s="28">
        <f ca="1">IFERROR(IF(DarlehenNichtBezahlt*DarlehenIstGut,ZahlungNummer,""), "")</f>
        <v>110</v>
      </c>
      <c r="C119" s="27">
        <f ca="1">IFERROR(IF(DarlehenNichtBezahlt*DarlehenIstGut,ZahlungsDatum,""), "")</f>
        <v>48696</v>
      </c>
      <c r="D119" s="26">
        <f ca="1">IFERROR(IF(DarlehenNichtBezahlt*DarlehenIstGut,DarlehensWert,""), "")</f>
        <v>2183.4812152051454</v>
      </c>
      <c r="E119" s="26">
        <f ca="1">IFERROR(IF(DarlehenNichtBezahlt*DarlehenIstGut,MonatlicheZahlung,""), "")</f>
        <v>202.49027632975856</v>
      </c>
      <c r="F119" s="26">
        <f ca="1">IFERROR(IF(DarlehenNichtBezahlt*DarlehenIstGut,Kapital,""), "")</f>
        <v>195.21200561240806</v>
      </c>
      <c r="G119" s="26">
        <f ca="1">IFERROR(IF(DarlehenNichtBezahlt*DarlehenIstGut,ZinsBetrag,""), "")</f>
        <v>7.2782707173504848</v>
      </c>
      <c r="H119" s="26">
        <f ca="1">IFERROR(IF(DarlehenNichtBezahlt*DarlehenIstGut,AbschlussSaldo,""), "")</f>
        <v>1988.2692095927268</v>
      </c>
    </row>
    <row r="120" spans="2:8" ht="20.100000000000001" customHeight="1">
      <c r="B120" s="28">
        <f ca="1">IFERROR(IF(DarlehenNichtBezahlt*DarlehenIstGut,ZahlungNummer,""), "")</f>
        <v>111</v>
      </c>
      <c r="C120" s="27">
        <f ca="1">IFERROR(IF(DarlehenNichtBezahlt*DarlehenIstGut,ZahlungsDatum,""), "")</f>
        <v>48726</v>
      </c>
      <c r="D120" s="26">
        <f ca="1">IFERROR(IF(DarlehenNichtBezahlt*DarlehenIstGut,DarlehensWert,""), "")</f>
        <v>1988.2692095927268</v>
      </c>
      <c r="E120" s="26">
        <f ca="1">IFERROR(IF(DarlehenNichtBezahlt*DarlehenIstGut,MonatlicheZahlung,""), "")</f>
        <v>202.49027632975856</v>
      </c>
      <c r="F120" s="26">
        <f ca="1">IFERROR(IF(DarlehenNichtBezahlt*DarlehenIstGut,Kapital,""), "")</f>
        <v>195.86271229778279</v>
      </c>
      <c r="G120" s="26">
        <f ca="1">IFERROR(IF(DarlehenNichtBezahlt*DarlehenIstGut,ZinsBetrag,""), "")</f>
        <v>6.6275640319757567</v>
      </c>
      <c r="H120" s="26">
        <f ca="1">IFERROR(IF(DarlehenNichtBezahlt*DarlehenIstGut,AbschlussSaldo,""), "")</f>
        <v>1792.4064972949309</v>
      </c>
    </row>
    <row r="121" spans="2:8" ht="20.100000000000001" customHeight="1">
      <c r="B121" s="28">
        <f ca="1">IFERROR(IF(DarlehenNichtBezahlt*DarlehenIstGut,ZahlungNummer,""), "")</f>
        <v>112</v>
      </c>
      <c r="C121" s="27">
        <f ca="1">IFERROR(IF(DarlehenNichtBezahlt*DarlehenIstGut,ZahlungsDatum,""), "")</f>
        <v>48757</v>
      </c>
      <c r="D121" s="26">
        <f ca="1">IFERROR(IF(DarlehenNichtBezahlt*DarlehenIstGut,DarlehensWert,""), "")</f>
        <v>1792.4064972949309</v>
      </c>
      <c r="E121" s="26">
        <f ca="1">IFERROR(IF(DarlehenNichtBezahlt*DarlehenIstGut,MonatlicheZahlung,""), "")</f>
        <v>202.49027632975856</v>
      </c>
      <c r="F121" s="26">
        <f ca="1">IFERROR(IF(DarlehenNichtBezahlt*DarlehenIstGut,Kapital,""), "")</f>
        <v>196.51558800544211</v>
      </c>
      <c r="G121" s="26">
        <f ca="1">IFERROR(IF(DarlehenNichtBezahlt*DarlehenIstGut,ZinsBetrag,""), "")</f>
        <v>5.9746883243164364</v>
      </c>
      <c r="H121" s="26">
        <f ca="1">IFERROR(IF(DarlehenNichtBezahlt*DarlehenIstGut,AbschlussSaldo,""), "")</f>
        <v>1595.8909092894901</v>
      </c>
    </row>
    <row r="122" spans="2:8" ht="20.100000000000001" customHeight="1">
      <c r="B122" s="28">
        <f ca="1">IFERROR(IF(DarlehenNichtBezahlt*DarlehenIstGut,ZahlungNummer,""), "")</f>
        <v>113</v>
      </c>
      <c r="C122" s="27">
        <f ca="1">IFERROR(IF(DarlehenNichtBezahlt*DarlehenIstGut,ZahlungsDatum,""), "")</f>
        <v>48787</v>
      </c>
      <c r="D122" s="26">
        <f ca="1">IFERROR(IF(DarlehenNichtBezahlt*DarlehenIstGut,DarlehensWert,""), "")</f>
        <v>1595.8909092894901</v>
      </c>
      <c r="E122" s="26">
        <f ca="1">IFERROR(IF(DarlehenNichtBezahlt*DarlehenIstGut,MonatlicheZahlung,""), "")</f>
        <v>202.49027632975856</v>
      </c>
      <c r="F122" s="26">
        <f ca="1">IFERROR(IF(DarlehenNichtBezahlt*DarlehenIstGut,Kapital,""), "")</f>
        <v>197.17063996546025</v>
      </c>
      <c r="G122" s="26">
        <f ca="1">IFERROR(IF(DarlehenNichtBezahlt*DarlehenIstGut,ZinsBetrag,""), "")</f>
        <v>5.3196363642983009</v>
      </c>
      <c r="H122" s="26">
        <f ca="1">IFERROR(IF(DarlehenNichtBezahlt*DarlehenIstGut,AbschlussSaldo,""), "")</f>
        <v>1398.7202693240251</v>
      </c>
    </row>
    <row r="123" spans="2:8" ht="20.100000000000001" customHeight="1">
      <c r="B123" s="28">
        <f ca="1">IFERROR(IF(DarlehenNichtBezahlt*DarlehenIstGut,ZahlungNummer,""), "")</f>
        <v>114</v>
      </c>
      <c r="C123" s="27">
        <f ca="1">IFERROR(IF(DarlehenNichtBezahlt*DarlehenIstGut,ZahlungsDatum,""), "")</f>
        <v>48818</v>
      </c>
      <c r="D123" s="26">
        <f ca="1">IFERROR(IF(DarlehenNichtBezahlt*DarlehenIstGut,DarlehensWert,""), "")</f>
        <v>1398.7202693240251</v>
      </c>
      <c r="E123" s="26">
        <f ca="1">IFERROR(IF(DarlehenNichtBezahlt*DarlehenIstGut,MonatlicheZahlung,""), "")</f>
        <v>202.49027632975856</v>
      </c>
      <c r="F123" s="26">
        <f ca="1">IFERROR(IF(DarlehenNichtBezahlt*DarlehenIstGut,Kapital,""), "")</f>
        <v>197.82787543201181</v>
      </c>
      <c r="G123" s="26">
        <f ca="1">IFERROR(IF(DarlehenNichtBezahlt*DarlehenIstGut,ZinsBetrag,""), "")</f>
        <v>4.6624008977467506</v>
      </c>
      <c r="H123" s="26">
        <f ca="1">IFERROR(IF(DarlehenNichtBezahlt*DarlehenIstGut,AbschlussSaldo,""), "")</f>
        <v>1200.8923938920125</v>
      </c>
    </row>
    <row r="124" spans="2:8" ht="20.100000000000001" customHeight="1">
      <c r="B124" s="28">
        <f ca="1">IFERROR(IF(DarlehenNichtBezahlt*DarlehenIstGut,ZahlungNummer,""), "")</f>
        <v>115</v>
      </c>
      <c r="C124" s="27">
        <f ca="1">IFERROR(IF(DarlehenNichtBezahlt*DarlehenIstGut,ZahlungsDatum,""), "")</f>
        <v>48849</v>
      </c>
      <c r="D124" s="26">
        <f ca="1">IFERROR(IF(DarlehenNichtBezahlt*DarlehenIstGut,DarlehensWert,""), "")</f>
        <v>1200.8923938920125</v>
      </c>
      <c r="E124" s="26">
        <f ca="1">IFERROR(IF(DarlehenNichtBezahlt*DarlehenIstGut,MonatlicheZahlung,""), "")</f>
        <v>202.49027632975856</v>
      </c>
      <c r="F124" s="26">
        <f ca="1">IFERROR(IF(DarlehenNichtBezahlt*DarlehenIstGut,Kapital,""), "")</f>
        <v>198.48730168345185</v>
      </c>
      <c r="G124" s="26">
        <f ca="1">IFERROR(IF(DarlehenNichtBezahlt*DarlehenIstGut,ZinsBetrag,""), "")</f>
        <v>4.0029746463067086</v>
      </c>
      <c r="H124" s="26">
        <f ca="1">IFERROR(IF(DarlehenNichtBezahlt*DarlehenIstGut,AbschlussSaldo,""), "")</f>
        <v>1002.4050922085407</v>
      </c>
    </row>
    <row r="125" spans="2:8" ht="20.100000000000001" customHeight="1">
      <c r="B125" s="28">
        <f ca="1">IFERROR(IF(DarlehenNichtBezahlt*DarlehenIstGut,ZahlungNummer,""), "")</f>
        <v>116</v>
      </c>
      <c r="C125" s="27">
        <f ca="1">IFERROR(IF(DarlehenNichtBezahlt*DarlehenIstGut,ZahlungsDatum,""), "")</f>
        <v>48879</v>
      </c>
      <c r="D125" s="26">
        <f ca="1">IFERROR(IF(DarlehenNichtBezahlt*DarlehenIstGut,DarlehensWert,""), "")</f>
        <v>1002.4050922085407</v>
      </c>
      <c r="E125" s="26">
        <f ca="1">IFERROR(IF(DarlehenNichtBezahlt*DarlehenIstGut,MonatlicheZahlung,""), "")</f>
        <v>202.49027632975856</v>
      </c>
      <c r="F125" s="26">
        <f ca="1">IFERROR(IF(DarlehenNichtBezahlt*DarlehenIstGut,Kapital,""), "")</f>
        <v>199.14892602239675</v>
      </c>
      <c r="G125" s="26">
        <f ca="1">IFERROR(IF(DarlehenNichtBezahlt*DarlehenIstGut,ZinsBetrag,""), "")</f>
        <v>3.3413503073618025</v>
      </c>
      <c r="H125" s="26">
        <f ca="1">IFERROR(IF(DarlehenNichtBezahlt*DarlehenIstGut,AbschlussSaldo,""), "")</f>
        <v>803.25616618615095</v>
      </c>
    </row>
    <row r="126" spans="2:8" ht="20.100000000000001" customHeight="1">
      <c r="B126" s="28">
        <f ca="1">IFERROR(IF(DarlehenNichtBezahlt*DarlehenIstGut,ZahlungNummer,""), "")</f>
        <v>117</v>
      </c>
      <c r="C126" s="27">
        <f ca="1">IFERROR(IF(DarlehenNichtBezahlt*DarlehenIstGut,ZahlungsDatum,""), "")</f>
        <v>48910</v>
      </c>
      <c r="D126" s="26">
        <f ca="1">IFERROR(IF(DarlehenNichtBezahlt*DarlehenIstGut,DarlehensWert,""), "")</f>
        <v>803.25616618615095</v>
      </c>
      <c r="E126" s="26">
        <f ca="1">IFERROR(IF(DarlehenNichtBezahlt*DarlehenIstGut,MonatlicheZahlung,""), "")</f>
        <v>202.49027632975856</v>
      </c>
      <c r="F126" s="26">
        <f ca="1">IFERROR(IF(DarlehenNichtBezahlt*DarlehenIstGut,Kapital,""), "")</f>
        <v>199.81275577580473</v>
      </c>
      <c r="G126" s="26">
        <f ca="1">IFERROR(IF(DarlehenNichtBezahlt*DarlehenIstGut,ZinsBetrag,""), "")</f>
        <v>2.6775205539538365</v>
      </c>
      <c r="H126" s="26">
        <f ca="1">IFERROR(IF(DarlehenNichtBezahlt*DarlehenIstGut,AbschlussSaldo,""), "")</f>
        <v>603.44341041034568</v>
      </c>
    </row>
    <row r="127" spans="2:8" ht="20.100000000000001" customHeight="1">
      <c r="B127" s="28">
        <f ca="1">IFERROR(IF(DarlehenNichtBezahlt*DarlehenIstGut,ZahlungNummer,""), "")</f>
        <v>118</v>
      </c>
      <c r="C127" s="27">
        <f ca="1">IFERROR(IF(DarlehenNichtBezahlt*DarlehenIstGut,ZahlungsDatum,""), "")</f>
        <v>48940</v>
      </c>
      <c r="D127" s="26">
        <f ca="1">IFERROR(IF(DarlehenNichtBezahlt*DarlehenIstGut,DarlehensWert,""), "")</f>
        <v>603.44341041034568</v>
      </c>
      <c r="E127" s="26">
        <f ca="1">IFERROR(IF(DarlehenNichtBezahlt*DarlehenIstGut,MonatlicheZahlung,""), "")</f>
        <v>202.49027632975856</v>
      </c>
      <c r="F127" s="26">
        <f ca="1">IFERROR(IF(DarlehenNichtBezahlt*DarlehenIstGut,Kapital,""), "")</f>
        <v>200.4787982950574</v>
      </c>
      <c r="G127" s="26">
        <f ca="1">IFERROR(IF(DarlehenNichtBezahlt*DarlehenIstGut,ZinsBetrag,""), "")</f>
        <v>2.0114780347011525</v>
      </c>
      <c r="H127" s="26">
        <f ca="1">IFERROR(IF(DarlehenNichtBezahlt*DarlehenIstGut,AbschlussSaldo,""), "")</f>
        <v>402.96461211527276</v>
      </c>
    </row>
    <row r="128" spans="2:8" ht="20.100000000000001" customHeight="1">
      <c r="B128" s="28">
        <f ca="1">IFERROR(IF(DarlehenNichtBezahlt*DarlehenIstGut,ZahlungNummer,""), "")</f>
        <v>119</v>
      </c>
      <c r="C128" s="27">
        <f ca="1">IFERROR(IF(DarlehenNichtBezahlt*DarlehenIstGut,ZahlungsDatum,""), "")</f>
        <v>48971</v>
      </c>
      <c r="D128" s="26">
        <f ca="1">IFERROR(IF(DarlehenNichtBezahlt*DarlehenIstGut,DarlehensWert,""), "")</f>
        <v>402.96461211527276</v>
      </c>
      <c r="E128" s="26">
        <f ca="1">IFERROR(IF(DarlehenNichtBezahlt*DarlehenIstGut,MonatlicheZahlung,""), "")</f>
        <v>202.49027632975856</v>
      </c>
      <c r="F128" s="26">
        <f ca="1">IFERROR(IF(DarlehenNichtBezahlt*DarlehenIstGut,Kapital,""), "")</f>
        <v>201.14706095604097</v>
      </c>
      <c r="G128" s="26">
        <f ca="1">IFERROR(IF(DarlehenNichtBezahlt*DarlehenIstGut,ZinsBetrag,""), "")</f>
        <v>1.343215373717576</v>
      </c>
      <c r="H128" s="26">
        <f ca="1">IFERROR(IF(DarlehenNichtBezahlt*DarlehenIstGut,AbschlussSaldo,""), "")</f>
        <v>201.81755115922351</v>
      </c>
    </row>
    <row r="129" spans="2:8" ht="20.100000000000001" customHeight="1">
      <c r="B129" s="28">
        <f ca="1">IFERROR(IF(DarlehenNichtBezahlt*DarlehenIstGut,ZahlungNummer,""), "")</f>
        <v>120</v>
      </c>
      <c r="C129" s="27">
        <f ca="1">IFERROR(IF(DarlehenNichtBezahlt*DarlehenIstGut,ZahlungsDatum,""), "")</f>
        <v>49002</v>
      </c>
      <c r="D129" s="26">
        <f ca="1">IFERROR(IF(DarlehenNichtBezahlt*DarlehenIstGut,DarlehensWert,""), "")</f>
        <v>201.81755115922351</v>
      </c>
      <c r="E129" s="26">
        <f ca="1">IFERROR(IF(DarlehenNichtBezahlt*DarlehenIstGut,MonatlicheZahlung,""), "")</f>
        <v>202.49027632975856</v>
      </c>
      <c r="F129" s="26">
        <f ca="1">IFERROR(IF(DarlehenNichtBezahlt*DarlehenIstGut,Kapital,""), "")</f>
        <v>201.8175511592278</v>
      </c>
      <c r="G129" s="26">
        <f ca="1">IFERROR(IF(DarlehenNichtBezahlt*DarlehenIstGut,ZinsBetrag,""), "")</f>
        <v>0.6727251705307451</v>
      </c>
      <c r="H129" s="26">
        <f ca="1">IFERROR(IF(DarlehenNichtBezahlt*DarlehenIstGut,AbschlussSaldo,""), "")</f>
        <v>0</v>
      </c>
    </row>
    <row r="130" spans="2:8" ht="20.100000000000001" customHeight="1">
      <c r="B130" s="28" t="str">
        <f ca="1">IFERROR(IF(DarlehenNichtBezahlt*DarlehenIstGut,ZahlungNummer,""), "")</f>
        <v/>
      </c>
      <c r="C130" s="27" t="str">
        <f ca="1">IFERROR(IF(DarlehenNichtBezahlt*DarlehenIstGut,ZahlungsDatum,""), "")</f>
        <v/>
      </c>
      <c r="D130" s="26" t="str">
        <f ca="1">IFERROR(IF(DarlehenNichtBezahlt*DarlehenIstGut,DarlehensWert,""), "")</f>
        <v/>
      </c>
      <c r="E130" s="26" t="str">
        <f ca="1">IFERROR(IF(DarlehenNichtBezahlt*DarlehenIstGut,MonatlicheZahlung,""), "")</f>
        <v/>
      </c>
      <c r="F130" s="26" t="str">
        <f ca="1">IFERROR(IF(DarlehenNichtBezahlt*DarlehenIstGut,Kapital,""), "")</f>
        <v/>
      </c>
      <c r="G130" s="26" t="str">
        <f ca="1">IFERROR(IF(DarlehenNichtBezahlt*DarlehenIstGut,ZinsBetrag,""), "")</f>
        <v/>
      </c>
      <c r="H130" s="26" t="str">
        <f ca="1">IFERROR(IF(DarlehenNichtBezahlt*DarlehenIstGut,AbschlussSaldo,""), "")</f>
        <v/>
      </c>
    </row>
    <row r="131" spans="2:8" ht="20.100000000000001" customHeight="1">
      <c r="B131" s="28" t="str">
        <f ca="1">IFERROR(IF(DarlehenNichtBezahlt*DarlehenIstGut,ZahlungNummer,""), "")</f>
        <v/>
      </c>
      <c r="C131" s="27" t="str">
        <f ca="1">IFERROR(IF(DarlehenNichtBezahlt*DarlehenIstGut,ZahlungsDatum,""), "")</f>
        <v/>
      </c>
      <c r="D131" s="26" t="str">
        <f ca="1">IFERROR(IF(DarlehenNichtBezahlt*DarlehenIstGut,DarlehensWert,""), "")</f>
        <v/>
      </c>
      <c r="E131" s="26" t="str">
        <f ca="1">IFERROR(IF(DarlehenNichtBezahlt*DarlehenIstGut,MonatlicheZahlung,""), "")</f>
        <v/>
      </c>
      <c r="F131" s="26" t="str">
        <f ca="1">IFERROR(IF(DarlehenNichtBezahlt*DarlehenIstGut,Kapital,""), "")</f>
        <v/>
      </c>
      <c r="G131" s="26" t="str">
        <f ca="1">IFERROR(IF(DarlehenNichtBezahlt*DarlehenIstGut,ZinsBetrag,""), "")</f>
        <v/>
      </c>
      <c r="H131" s="26" t="str">
        <f ca="1">IFERROR(IF(DarlehenNichtBezahlt*DarlehenIstGut,AbschlussSaldo,""), "")</f>
        <v/>
      </c>
    </row>
    <row r="132" spans="2:8" ht="20.100000000000001" customHeight="1">
      <c r="B132" s="28" t="str">
        <f ca="1">IFERROR(IF(DarlehenNichtBezahlt*DarlehenIstGut,ZahlungNummer,""), "")</f>
        <v/>
      </c>
      <c r="C132" s="27" t="str">
        <f ca="1">IFERROR(IF(DarlehenNichtBezahlt*DarlehenIstGut,ZahlungsDatum,""), "")</f>
        <v/>
      </c>
      <c r="D132" s="26" t="str">
        <f ca="1">IFERROR(IF(DarlehenNichtBezahlt*DarlehenIstGut,DarlehensWert,""), "")</f>
        <v/>
      </c>
      <c r="E132" s="26" t="str">
        <f ca="1">IFERROR(IF(DarlehenNichtBezahlt*DarlehenIstGut,MonatlicheZahlung,""), "")</f>
        <v/>
      </c>
      <c r="F132" s="26" t="str">
        <f ca="1">IFERROR(IF(DarlehenNichtBezahlt*DarlehenIstGut,Kapital,""), "")</f>
        <v/>
      </c>
      <c r="G132" s="26" t="str">
        <f ca="1">IFERROR(IF(DarlehenNichtBezahlt*DarlehenIstGut,ZinsBetrag,""), "")</f>
        <v/>
      </c>
      <c r="H132" s="26" t="str">
        <f ca="1">IFERROR(IF(DarlehenNichtBezahlt*DarlehenIstGut,AbschlussSaldo,""), "")</f>
        <v/>
      </c>
    </row>
    <row r="133" spans="2:8" ht="20.100000000000001" customHeight="1">
      <c r="B133" s="28" t="str">
        <f ca="1">IFERROR(IF(DarlehenNichtBezahlt*DarlehenIstGut,ZahlungNummer,""), "")</f>
        <v/>
      </c>
      <c r="C133" s="27" t="str">
        <f ca="1">IFERROR(IF(DarlehenNichtBezahlt*DarlehenIstGut,ZahlungsDatum,""), "")</f>
        <v/>
      </c>
      <c r="D133" s="26" t="str">
        <f ca="1">IFERROR(IF(DarlehenNichtBezahlt*DarlehenIstGut,DarlehensWert,""), "")</f>
        <v/>
      </c>
      <c r="E133" s="26" t="str">
        <f ca="1">IFERROR(IF(DarlehenNichtBezahlt*DarlehenIstGut,MonatlicheZahlung,""), "")</f>
        <v/>
      </c>
      <c r="F133" s="26" t="str">
        <f ca="1">IFERROR(IF(DarlehenNichtBezahlt*DarlehenIstGut,Kapital,""), "")</f>
        <v/>
      </c>
      <c r="G133" s="26" t="str">
        <f ca="1">IFERROR(IF(DarlehenNichtBezahlt*DarlehenIstGut,ZinsBetrag,""), "")</f>
        <v/>
      </c>
      <c r="H133" s="26" t="str">
        <f ca="1">IFERROR(IF(DarlehenNichtBezahlt*DarlehenIstGut,AbschlussSaldo,""), "")</f>
        <v/>
      </c>
    </row>
    <row r="134" spans="2:8" ht="20.100000000000001" customHeight="1">
      <c r="B134" s="28" t="str">
        <f ca="1">IFERROR(IF(DarlehenNichtBezahlt*DarlehenIstGut,ZahlungNummer,""), "")</f>
        <v/>
      </c>
      <c r="C134" s="27" t="str">
        <f ca="1">IFERROR(IF(DarlehenNichtBezahlt*DarlehenIstGut,ZahlungsDatum,""), "")</f>
        <v/>
      </c>
      <c r="D134" s="26" t="str">
        <f ca="1">IFERROR(IF(DarlehenNichtBezahlt*DarlehenIstGut,DarlehensWert,""), "")</f>
        <v/>
      </c>
      <c r="E134" s="26" t="str">
        <f ca="1">IFERROR(IF(DarlehenNichtBezahlt*DarlehenIstGut,MonatlicheZahlung,""), "")</f>
        <v/>
      </c>
      <c r="F134" s="26" t="str">
        <f ca="1">IFERROR(IF(DarlehenNichtBezahlt*DarlehenIstGut,Kapital,""), "")</f>
        <v/>
      </c>
      <c r="G134" s="26" t="str">
        <f ca="1">IFERROR(IF(DarlehenNichtBezahlt*DarlehenIstGut,ZinsBetrag,""), "")</f>
        <v/>
      </c>
      <c r="H134" s="26" t="str">
        <f ca="1">IFERROR(IF(DarlehenNichtBezahlt*DarlehenIstGut,AbschlussSaldo,""), "")</f>
        <v/>
      </c>
    </row>
    <row r="135" spans="2:8" ht="20.100000000000001" customHeight="1">
      <c r="B135" s="28" t="str">
        <f ca="1">IFERROR(IF(DarlehenNichtBezahlt*DarlehenIstGut,ZahlungNummer,""), "")</f>
        <v/>
      </c>
      <c r="C135" s="27" t="str">
        <f ca="1">IFERROR(IF(DarlehenNichtBezahlt*DarlehenIstGut,ZahlungsDatum,""), "")</f>
        <v/>
      </c>
      <c r="D135" s="26" t="str">
        <f ca="1">IFERROR(IF(DarlehenNichtBezahlt*DarlehenIstGut,DarlehensWert,""), "")</f>
        <v/>
      </c>
      <c r="E135" s="26" t="str">
        <f ca="1">IFERROR(IF(DarlehenNichtBezahlt*DarlehenIstGut,MonatlicheZahlung,""), "")</f>
        <v/>
      </c>
      <c r="F135" s="26" t="str">
        <f ca="1">IFERROR(IF(DarlehenNichtBezahlt*DarlehenIstGut,Kapital,""), "")</f>
        <v/>
      </c>
      <c r="G135" s="26" t="str">
        <f ca="1">IFERROR(IF(DarlehenNichtBezahlt*DarlehenIstGut,ZinsBetrag,""), "")</f>
        <v/>
      </c>
      <c r="H135" s="26" t="str">
        <f ca="1">IFERROR(IF(DarlehenNichtBezahlt*DarlehenIstGut,AbschlussSaldo,""), "")</f>
        <v/>
      </c>
    </row>
    <row r="136" spans="2:8" ht="20.100000000000001" customHeight="1">
      <c r="B136" s="28" t="str">
        <f ca="1">IFERROR(IF(DarlehenNichtBezahlt*DarlehenIstGut,ZahlungNummer,""), "")</f>
        <v/>
      </c>
      <c r="C136" s="27" t="str">
        <f ca="1">IFERROR(IF(DarlehenNichtBezahlt*DarlehenIstGut,ZahlungsDatum,""), "")</f>
        <v/>
      </c>
      <c r="D136" s="26" t="str">
        <f ca="1">IFERROR(IF(DarlehenNichtBezahlt*DarlehenIstGut,DarlehensWert,""), "")</f>
        <v/>
      </c>
      <c r="E136" s="26" t="str">
        <f ca="1">IFERROR(IF(DarlehenNichtBezahlt*DarlehenIstGut,MonatlicheZahlung,""), "")</f>
        <v/>
      </c>
      <c r="F136" s="26" t="str">
        <f ca="1">IFERROR(IF(DarlehenNichtBezahlt*DarlehenIstGut,Kapital,""), "")</f>
        <v/>
      </c>
      <c r="G136" s="26" t="str">
        <f ca="1">IFERROR(IF(DarlehenNichtBezahlt*DarlehenIstGut,ZinsBetrag,""), "")</f>
        <v/>
      </c>
      <c r="H136" s="26" t="str">
        <f ca="1">IFERROR(IF(DarlehenNichtBezahlt*DarlehenIstGut,AbschlussSaldo,""), "")</f>
        <v/>
      </c>
    </row>
    <row r="137" spans="2:8" ht="20.100000000000001" customHeight="1">
      <c r="B137" s="28" t="str">
        <f ca="1">IFERROR(IF(DarlehenNichtBezahlt*DarlehenIstGut,ZahlungNummer,""), "")</f>
        <v/>
      </c>
      <c r="C137" s="27" t="str">
        <f ca="1">IFERROR(IF(DarlehenNichtBezahlt*DarlehenIstGut,ZahlungsDatum,""), "")</f>
        <v/>
      </c>
      <c r="D137" s="26" t="str">
        <f ca="1">IFERROR(IF(DarlehenNichtBezahlt*DarlehenIstGut,DarlehensWert,""), "")</f>
        <v/>
      </c>
      <c r="E137" s="26" t="str">
        <f ca="1">IFERROR(IF(DarlehenNichtBezahlt*DarlehenIstGut,MonatlicheZahlung,""), "")</f>
        <v/>
      </c>
      <c r="F137" s="26" t="str">
        <f ca="1">IFERROR(IF(DarlehenNichtBezahlt*DarlehenIstGut,Kapital,""), "")</f>
        <v/>
      </c>
      <c r="G137" s="26" t="str">
        <f ca="1">IFERROR(IF(DarlehenNichtBezahlt*DarlehenIstGut,ZinsBetrag,""), "")</f>
        <v/>
      </c>
      <c r="H137" s="26" t="str">
        <f ca="1">IFERROR(IF(DarlehenNichtBezahlt*DarlehenIstGut,AbschlussSaldo,""), "")</f>
        <v/>
      </c>
    </row>
    <row r="138" spans="2:8" ht="20.100000000000001" customHeight="1">
      <c r="B138" s="28" t="str">
        <f ca="1">IFERROR(IF(DarlehenNichtBezahlt*DarlehenIstGut,ZahlungNummer,""), "")</f>
        <v/>
      </c>
      <c r="C138" s="27" t="str">
        <f ca="1">IFERROR(IF(DarlehenNichtBezahlt*DarlehenIstGut,ZahlungsDatum,""), "")</f>
        <v/>
      </c>
      <c r="D138" s="26" t="str">
        <f ca="1">IFERROR(IF(DarlehenNichtBezahlt*DarlehenIstGut,DarlehensWert,""), "")</f>
        <v/>
      </c>
      <c r="E138" s="26" t="str">
        <f ca="1">IFERROR(IF(DarlehenNichtBezahlt*DarlehenIstGut,MonatlicheZahlung,""), "")</f>
        <v/>
      </c>
      <c r="F138" s="26" t="str">
        <f ca="1">IFERROR(IF(DarlehenNichtBezahlt*DarlehenIstGut,Kapital,""), "")</f>
        <v/>
      </c>
      <c r="G138" s="26" t="str">
        <f ca="1">IFERROR(IF(DarlehenNichtBezahlt*DarlehenIstGut,ZinsBetrag,""), "")</f>
        <v/>
      </c>
      <c r="H138" s="26" t="str">
        <f ca="1">IFERROR(IF(DarlehenNichtBezahlt*DarlehenIstGut,AbschlussSaldo,""), "")</f>
        <v/>
      </c>
    </row>
    <row r="139" spans="2:8" ht="20.100000000000001" customHeight="1">
      <c r="B139" s="28" t="str">
        <f ca="1">IFERROR(IF(DarlehenNichtBezahlt*DarlehenIstGut,ZahlungNummer,""), "")</f>
        <v/>
      </c>
      <c r="C139" s="27" t="str">
        <f ca="1">IFERROR(IF(DarlehenNichtBezahlt*DarlehenIstGut,ZahlungsDatum,""), "")</f>
        <v/>
      </c>
      <c r="D139" s="26" t="str">
        <f ca="1">IFERROR(IF(DarlehenNichtBezahlt*DarlehenIstGut,DarlehensWert,""), "")</f>
        <v/>
      </c>
      <c r="E139" s="26" t="str">
        <f ca="1">IFERROR(IF(DarlehenNichtBezahlt*DarlehenIstGut,MonatlicheZahlung,""), "")</f>
        <v/>
      </c>
      <c r="F139" s="26" t="str">
        <f ca="1">IFERROR(IF(DarlehenNichtBezahlt*DarlehenIstGut,Kapital,""), "")</f>
        <v/>
      </c>
      <c r="G139" s="26" t="str">
        <f ca="1">IFERROR(IF(DarlehenNichtBezahlt*DarlehenIstGut,ZinsBetrag,""), "")</f>
        <v/>
      </c>
      <c r="H139" s="26" t="str">
        <f ca="1">IFERROR(IF(DarlehenNichtBezahlt*DarlehenIstGut,AbschlussSaldo,""), "")</f>
        <v/>
      </c>
    </row>
    <row r="140" spans="2:8" ht="20.100000000000001" customHeight="1">
      <c r="B140" s="28" t="str">
        <f ca="1">IFERROR(IF(DarlehenNichtBezahlt*DarlehenIstGut,ZahlungNummer,""), "")</f>
        <v/>
      </c>
      <c r="C140" s="27" t="str">
        <f ca="1">IFERROR(IF(DarlehenNichtBezahlt*DarlehenIstGut,ZahlungsDatum,""), "")</f>
        <v/>
      </c>
      <c r="D140" s="26" t="str">
        <f ca="1">IFERROR(IF(DarlehenNichtBezahlt*DarlehenIstGut,DarlehensWert,""), "")</f>
        <v/>
      </c>
      <c r="E140" s="26" t="str">
        <f ca="1">IFERROR(IF(DarlehenNichtBezahlt*DarlehenIstGut,MonatlicheZahlung,""), "")</f>
        <v/>
      </c>
      <c r="F140" s="26" t="str">
        <f ca="1">IFERROR(IF(DarlehenNichtBezahlt*DarlehenIstGut,Kapital,""), "")</f>
        <v/>
      </c>
      <c r="G140" s="26" t="str">
        <f ca="1">IFERROR(IF(DarlehenNichtBezahlt*DarlehenIstGut,ZinsBetrag,""), "")</f>
        <v/>
      </c>
      <c r="H140" s="26" t="str">
        <f ca="1">IFERROR(IF(DarlehenNichtBezahlt*DarlehenIstGut,AbschlussSaldo,""), "")</f>
        <v/>
      </c>
    </row>
    <row r="141" spans="2:8" ht="20.100000000000001" customHeight="1">
      <c r="B141" s="28" t="str">
        <f ca="1">IFERROR(IF(DarlehenNichtBezahlt*DarlehenIstGut,ZahlungNummer,""), "")</f>
        <v/>
      </c>
      <c r="C141" s="27" t="str">
        <f ca="1">IFERROR(IF(DarlehenNichtBezahlt*DarlehenIstGut,ZahlungsDatum,""), "")</f>
        <v/>
      </c>
      <c r="D141" s="26" t="str">
        <f ca="1">IFERROR(IF(DarlehenNichtBezahlt*DarlehenIstGut,DarlehensWert,""), "")</f>
        <v/>
      </c>
      <c r="E141" s="26" t="str">
        <f ca="1">IFERROR(IF(DarlehenNichtBezahlt*DarlehenIstGut,MonatlicheZahlung,""), "")</f>
        <v/>
      </c>
      <c r="F141" s="26" t="str">
        <f ca="1">IFERROR(IF(DarlehenNichtBezahlt*DarlehenIstGut,Kapital,""), "")</f>
        <v/>
      </c>
      <c r="G141" s="26" t="str">
        <f ca="1">IFERROR(IF(DarlehenNichtBezahlt*DarlehenIstGut,ZinsBetrag,""), "")</f>
        <v/>
      </c>
      <c r="H141" s="26" t="str">
        <f ca="1">IFERROR(IF(DarlehenNichtBezahlt*DarlehenIstGut,AbschlussSaldo,""), "")</f>
        <v/>
      </c>
    </row>
    <row r="142" spans="2:8" ht="20.100000000000001" customHeight="1">
      <c r="B142" s="28" t="str">
        <f ca="1">IFERROR(IF(DarlehenNichtBezahlt*DarlehenIstGut,ZahlungNummer,""), "")</f>
        <v/>
      </c>
      <c r="C142" s="27" t="str">
        <f ca="1">IFERROR(IF(DarlehenNichtBezahlt*DarlehenIstGut,ZahlungsDatum,""), "")</f>
        <v/>
      </c>
      <c r="D142" s="26" t="str">
        <f ca="1">IFERROR(IF(DarlehenNichtBezahlt*DarlehenIstGut,DarlehensWert,""), "")</f>
        <v/>
      </c>
      <c r="E142" s="26" t="str">
        <f ca="1">IFERROR(IF(DarlehenNichtBezahlt*DarlehenIstGut,MonatlicheZahlung,""), "")</f>
        <v/>
      </c>
      <c r="F142" s="26" t="str">
        <f ca="1">IFERROR(IF(DarlehenNichtBezahlt*DarlehenIstGut,Kapital,""), "")</f>
        <v/>
      </c>
      <c r="G142" s="26" t="str">
        <f ca="1">IFERROR(IF(DarlehenNichtBezahlt*DarlehenIstGut,ZinsBetrag,""), "")</f>
        <v/>
      </c>
      <c r="H142" s="26" t="str">
        <f ca="1">IFERROR(IF(DarlehenNichtBezahlt*DarlehenIstGut,AbschlussSaldo,""), "")</f>
        <v/>
      </c>
    </row>
    <row r="143" spans="2:8" ht="20.100000000000001" customHeight="1">
      <c r="B143" s="28" t="str">
        <f ca="1">IFERROR(IF(DarlehenNichtBezahlt*DarlehenIstGut,ZahlungNummer,""), "")</f>
        <v/>
      </c>
      <c r="C143" s="27" t="str">
        <f ca="1">IFERROR(IF(DarlehenNichtBezahlt*DarlehenIstGut,ZahlungsDatum,""), "")</f>
        <v/>
      </c>
      <c r="D143" s="26" t="str">
        <f ca="1">IFERROR(IF(DarlehenNichtBezahlt*DarlehenIstGut,DarlehensWert,""), "")</f>
        <v/>
      </c>
      <c r="E143" s="26" t="str">
        <f ca="1">IFERROR(IF(DarlehenNichtBezahlt*DarlehenIstGut,MonatlicheZahlung,""), "")</f>
        <v/>
      </c>
      <c r="F143" s="26" t="str">
        <f ca="1">IFERROR(IF(DarlehenNichtBezahlt*DarlehenIstGut,Kapital,""), "")</f>
        <v/>
      </c>
      <c r="G143" s="26" t="str">
        <f ca="1">IFERROR(IF(DarlehenNichtBezahlt*DarlehenIstGut,ZinsBetrag,""), "")</f>
        <v/>
      </c>
      <c r="H143" s="26" t="str">
        <f ca="1">IFERROR(IF(DarlehenNichtBezahlt*DarlehenIstGut,AbschlussSaldo,""), "")</f>
        <v/>
      </c>
    </row>
    <row r="144" spans="2:8" ht="20.100000000000001" customHeight="1">
      <c r="B144" s="28" t="str">
        <f ca="1">IFERROR(IF(DarlehenNichtBezahlt*DarlehenIstGut,ZahlungNummer,""), "")</f>
        <v/>
      </c>
      <c r="C144" s="27" t="str">
        <f ca="1">IFERROR(IF(DarlehenNichtBezahlt*DarlehenIstGut,ZahlungsDatum,""), "")</f>
        <v/>
      </c>
      <c r="D144" s="26" t="str">
        <f ca="1">IFERROR(IF(DarlehenNichtBezahlt*DarlehenIstGut,DarlehensWert,""), "")</f>
        <v/>
      </c>
      <c r="E144" s="26" t="str">
        <f ca="1">IFERROR(IF(DarlehenNichtBezahlt*DarlehenIstGut,MonatlicheZahlung,""), "")</f>
        <v/>
      </c>
      <c r="F144" s="26" t="str">
        <f ca="1">IFERROR(IF(DarlehenNichtBezahlt*DarlehenIstGut,Kapital,""), "")</f>
        <v/>
      </c>
      <c r="G144" s="26" t="str">
        <f ca="1">IFERROR(IF(DarlehenNichtBezahlt*DarlehenIstGut,ZinsBetrag,""), "")</f>
        <v/>
      </c>
      <c r="H144" s="26" t="str">
        <f ca="1">IFERROR(IF(DarlehenNichtBezahlt*DarlehenIstGut,AbschlussSaldo,""), "")</f>
        <v/>
      </c>
    </row>
    <row r="145" spans="2:8" ht="20.100000000000001" customHeight="1">
      <c r="B145" s="28" t="str">
        <f ca="1">IFERROR(IF(DarlehenNichtBezahlt*DarlehenIstGut,ZahlungNummer,""), "")</f>
        <v/>
      </c>
      <c r="C145" s="27" t="str">
        <f ca="1">IFERROR(IF(DarlehenNichtBezahlt*DarlehenIstGut,ZahlungsDatum,""), "")</f>
        <v/>
      </c>
      <c r="D145" s="26" t="str">
        <f ca="1">IFERROR(IF(DarlehenNichtBezahlt*DarlehenIstGut,DarlehensWert,""), "")</f>
        <v/>
      </c>
      <c r="E145" s="26" t="str">
        <f ca="1">IFERROR(IF(DarlehenNichtBezahlt*DarlehenIstGut,MonatlicheZahlung,""), "")</f>
        <v/>
      </c>
      <c r="F145" s="26" t="str">
        <f ca="1">IFERROR(IF(DarlehenNichtBezahlt*DarlehenIstGut,Kapital,""), "")</f>
        <v/>
      </c>
      <c r="G145" s="26" t="str">
        <f ca="1">IFERROR(IF(DarlehenNichtBezahlt*DarlehenIstGut,ZinsBetrag,""), "")</f>
        <v/>
      </c>
      <c r="H145" s="26" t="str">
        <f ca="1">IFERROR(IF(DarlehenNichtBezahlt*DarlehenIstGut,AbschlussSaldo,""), "")</f>
        <v/>
      </c>
    </row>
    <row r="146" spans="2:8" ht="20.100000000000001" customHeight="1">
      <c r="B146" s="28" t="str">
        <f ca="1">IFERROR(IF(DarlehenNichtBezahlt*DarlehenIstGut,ZahlungNummer,""), "")</f>
        <v/>
      </c>
      <c r="C146" s="27" t="str">
        <f ca="1">IFERROR(IF(DarlehenNichtBezahlt*DarlehenIstGut,ZahlungsDatum,""), "")</f>
        <v/>
      </c>
      <c r="D146" s="26" t="str">
        <f ca="1">IFERROR(IF(DarlehenNichtBezahlt*DarlehenIstGut,DarlehensWert,""), "")</f>
        <v/>
      </c>
      <c r="E146" s="26" t="str">
        <f ca="1">IFERROR(IF(DarlehenNichtBezahlt*DarlehenIstGut,MonatlicheZahlung,""), "")</f>
        <v/>
      </c>
      <c r="F146" s="26" t="str">
        <f ca="1">IFERROR(IF(DarlehenNichtBezahlt*DarlehenIstGut,Kapital,""), "")</f>
        <v/>
      </c>
      <c r="G146" s="26" t="str">
        <f ca="1">IFERROR(IF(DarlehenNichtBezahlt*DarlehenIstGut,ZinsBetrag,""), "")</f>
        <v/>
      </c>
      <c r="H146" s="26" t="str">
        <f ca="1">IFERROR(IF(DarlehenNichtBezahlt*DarlehenIstGut,AbschlussSaldo,""), "")</f>
        <v/>
      </c>
    </row>
    <row r="147" spans="2:8" ht="20.100000000000001" customHeight="1">
      <c r="B147" s="28" t="str">
        <f ca="1">IFERROR(IF(DarlehenNichtBezahlt*DarlehenIstGut,ZahlungNummer,""), "")</f>
        <v/>
      </c>
      <c r="C147" s="27" t="str">
        <f ca="1">IFERROR(IF(DarlehenNichtBezahlt*DarlehenIstGut,ZahlungsDatum,""), "")</f>
        <v/>
      </c>
      <c r="D147" s="26" t="str">
        <f ca="1">IFERROR(IF(DarlehenNichtBezahlt*DarlehenIstGut,DarlehensWert,""), "")</f>
        <v/>
      </c>
      <c r="E147" s="26" t="str">
        <f ca="1">IFERROR(IF(DarlehenNichtBezahlt*DarlehenIstGut,MonatlicheZahlung,""), "")</f>
        <v/>
      </c>
      <c r="F147" s="26" t="str">
        <f ca="1">IFERROR(IF(DarlehenNichtBezahlt*DarlehenIstGut,Kapital,""), "")</f>
        <v/>
      </c>
      <c r="G147" s="26" t="str">
        <f ca="1">IFERROR(IF(DarlehenNichtBezahlt*DarlehenIstGut,ZinsBetrag,""), "")</f>
        <v/>
      </c>
      <c r="H147" s="26" t="str">
        <f ca="1">IFERROR(IF(DarlehenNichtBezahlt*DarlehenIstGut,AbschlussSaldo,""), "")</f>
        <v/>
      </c>
    </row>
    <row r="148" spans="2:8" ht="20.100000000000001" customHeight="1">
      <c r="B148" s="28" t="str">
        <f ca="1">IFERROR(IF(DarlehenNichtBezahlt*DarlehenIstGut,ZahlungNummer,""), "")</f>
        <v/>
      </c>
      <c r="C148" s="27" t="str">
        <f ca="1">IFERROR(IF(DarlehenNichtBezahlt*DarlehenIstGut,ZahlungsDatum,""), "")</f>
        <v/>
      </c>
      <c r="D148" s="26" t="str">
        <f ca="1">IFERROR(IF(DarlehenNichtBezahlt*DarlehenIstGut,DarlehensWert,""), "")</f>
        <v/>
      </c>
      <c r="E148" s="26" t="str">
        <f ca="1">IFERROR(IF(DarlehenNichtBezahlt*DarlehenIstGut,MonatlicheZahlung,""), "")</f>
        <v/>
      </c>
      <c r="F148" s="26" t="str">
        <f ca="1">IFERROR(IF(DarlehenNichtBezahlt*DarlehenIstGut,Kapital,""), "")</f>
        <v/>
      </c>
      <c r="G148" s="26" t="str">
        <f ca="1">IFERROR(IF(DarlehenNichtBezahlt*DarlehenIstGut,ZinsBetrag,""), "")</f>
        <v/>
      </c>
      <c r="H148" s="26" t="str">
        <f ca="1">IFERROR(IF(DarlehenNichtBezahlt*DarlehenIstGut,AbschlussSaldo,""), "")</f>
        <v/>
      </c>
    </row>
    <row r="149" spans="2:8" ht="20.100000000000001" customHeight="1">
      <c r="B149" s="28" t="str">
        <f ca="1">IFERROR(IF(DarlehenNichtBezahlt*DarlehenIstGut,ZahlungNummer,""), "")</f>
        <v/>
      </c>
      <c r="C149" s="27" t="str">
        <f ca="1">IFERROR(IF(DarlehenNichtBezahlt*DarlehenIstGut,ZahlungsDatum,""), "")</f>
        <v/>
      </c>
      <c r="D149" s="26" t="str">
        <f ca="1">IFERROR(IF(DarlehenNichtBezahlt*DarlehenIstGut,DarlehensWert,""), "")</f>
        <v/>
      </c>
      <c r="E149" s="26" t="str">
        <f ca="1">IFERROR(IF(DarlehenNichtBezahlt*DarlehenIstGut,MonatlicheZahlung,""), "")</f>
        <v/>
      </c>
      <c r="F149" s="26" t="str">
        <f ca="1">IFERROR(IF(DarlehenNichtBezahlt*DarlehenIstGut,Kapital,""), "")</f>
        <v/>
      </c>
      <c r="G149" s="26" t="str">
        <f ca="1">IFERROR(IF(DarlehenNichtBezahlt*DarlehenIstGut,ZinsBetrag,""), "")</f>
        <v/>
      </c>
      <c r="H149" s="26" t="str">
        <f ca="1">IFERROR(IF(DarlehenNichtBezahlt*DarlehenIstGut,AbschlussSaldo,""), "")</f>
        <v/>
      </c>
    </row>
    <row r="150" spans="2:8" ht="20.100000000000001" customHeight="1">
      <c r="B150" s="28" t="str">
        <f ca="1">IFERROR(IF(DarlehenNichtBezahlt*DarlehenIstGut,ZahlungNummer,""), "")</f>
        <v/>
      </c>
      <c r="C150" s="27" t="str">
        <f ca="1">IFERROR(IF(DarlehenNichtBezahlt*DarlehenIstGut,ZahlungsDatum,""), "")</f>
        <v/>
      </c>
      <c r="D150" s="26" t="str">
        <f ca="1">IFERROR(IF(DarlehenNichtBezahlt*DarlehenIstGut,DarlehensWert,""), "")</f>
        <v/>
      </c>
      <c r="E150" s="26" t="str">
        <f ca="1">IFERROR(IF(DarlehenNichtBezahlt*DarlehenIstGut,MonatlicheZahlung,""), "")</f>
        <v/>
      </c>
      <c r="F150" s="26" t="str">
        <f ca="1">IFERROR(IF(DarlehenNichtBezahlt*DarlehenIstGut,Kapital,""), "")</f>
        <v/>
      </c>
      <c r="G150" s="26" t="str">
        <f ca="1">IFERROR(IF(DarlehenNichtBezahlt*DarlehenIstGut,ZinsBetrag,""), "")</f>
        <v/>
      </c>
      <c r="H150" s="26" t="str">
        <f ca="1">IFERROR(IF(DarlehenNichtBezahlt*DarlehenIstGut,AbschlussSaldo,""), "")</f>
        <v/>
      </c>
    </row>
    <row r="151" spans="2:8" ht="20.100000000000001" customHeight="1">
      <c r="B151" s="28" t="str">
        <f ca="1">IFERROR(IF(DarlehenNichtBezahlt*DarlehenIstGut,ZahlungNummer,""), "")</f>
        <v/>
      </c>
      <c r="C151" s="27" t="str">
        <f ca="1">IFERROR(IF(DarlehenNichtBezahlt*DarlehenIstGut,ZahlungsDatum,""), "")</f>
        <v/>
      </c>
      <c r="D151" s="26" t="str">
        <f ca="1">IFERROR(IF(DarlehenNichtBezahlt*DarlehenIstGut,DarlehensWert,""), "")</f>
        <v/>
      </c>
      <c r="E151" s="26" t="str">
        <f ca="1">IFERROR(IF(DarlehenNichtBezahlt*DarlehenIstGut,MonatlicheZahlung,""), "")</f>
        <v/>
      </c>
      <c r="F151" s="26" t="str">
        <f ca="1">IFERROR(IF(DarlehenNichtBezahlt*DarlehenIstGut,Kapital,""), "")</f>
        <v/>
      </c>
      <c r="G151" s="26" t="str">
        <f ca="1">IFERROR(IF(DarlehenNichtBezahlt*DarlehenIstGut,ZinsBetrag,""), "")</f>
        <v/>
      </c>
      <c r="H151" s="26" t="str">
        <f ca="1">IFERROR(IF(DarlehenNichtBezahlt*DarlehenIstGut,AbschlussSaldo,""), "")</f>
        <v/>
      </c>
    </row>
    <row r="152" spans="2:8" ht="20.100000000000001" customHeight="1">
      <c r="B152" s="28" t="str">
        <f ca="1">IFERROR(IF(DarlehenNichtBezahlt*DarlehenIstGut,ZahlungNummer,""), "")</f>
        <v/>
      </c>
      <c r="C152" s="27" t="str">
        <f ca="1">IFERROR(IF(DarlehenNichtBezahlt*DarlehenIstGut,ZahlungsDatum,""), "")</f>
        <v/>
      </c>
      <c r="D152" s="26" t="str">
        <f ca="1">IFERROR(IF(DarlehenNichtBezahlt*DarlehenIstGut,DarlehensWert,""), "")</f>
        <v/>
      </c>
      <c r="E152" s="26" t="str">
        <f ca="1">IFERROR(IF(DarlehenNichtBezahlt*DarlehenIstGut,MonatlicheZahlung,""), "")</f>
        <v/>
      </c>
      <c r="F152" s="26" t="str">
        <f ca="1">IFERROR(IF(DarlehenNichtBezahlt*DarlehenIstGut,Kapital,""), "")</f>
        <v/>
      </c>
      <c r="G152" s="26" t="str">
        <f ca="1">IFERROR(IF(DarlehenNichtBezahlt*DarlehenIstGut,ZinsBetrag,""), "")</f>
        <v/>
      </c>
      <c r="H152" s="26" t="str">
        <f ca="1">IFERROR(IF(DarlehenNichtBezahlt*DarlehenIstGut,AbschlussSaldo,""), "")</f>
        <v/>
      </c>
    </row>
    <row r="153" spans="2:8" ht="20.100000000000001" customHeight="1">
      <c r="B153" s="28" t="str">
        <f ca="1">IFERROR(IF(DarlehenNichtBezahlt*DarlehenIstGut,ZahlungNummer,""), "")</f>
        <v/>
      </c>
      <c r="C153" s="27" t="str">
        <f ca="1">IFERROR(IF(DarlehenNichtBezahlt*DarlehenIstGut,ZahlungsDatum,""), "")</f>
        <v/>
      </c>
      <c r="D153" s="26" t="str">
        <f ca="1">IFERROR(IF(DarlehenNichtBezahlt*DarlehenIstGut,DarlehensWert,""), "")</f>
        <v/>
      </c>
      <c r="E153" s="26" t="str">
        <f ca="1">IFERROR(IF(DarlehenNichtBezahlt*DarlehenIstGut,MonatlicheZahlung,""), "")</f>
        <v/>
      </c>
      <c r="F153" s="26" t="str">
        <f ca="1">IFERROR(IF(DarlehenNichtBezahlt*DarlehenIstGut,Kapital,""), "")</f>
        <v/>
      </c>
      <c r="G153" s="26" t="str">
        <f ca="1">IFERROR(IF(DarlehenNichtBezahlt*DarlehenIstGut,ZinsBetrag,""), "")</f>
        <v/>
      </c>
      <c r="H153" s="26" t="str">
        <f ca="1">IFERROR(IF(DarlehenNichtBezahlt*DarlehenIstGut,AbschlussSaldo,""), "")</f>
        <v/>
      </c>
    </row>
    <row r="154" spans="2:8" ht="20.100000000000001" customHeight="1">
      <c r="B154" s="28" t="str">
        <f ca="1">IFERROR(IF(DarlehenNichtBezahlt*DarlehenIstGut,ZahlungNummer,""), "")</f>
        <v/>
      </c>
      <c r="C154" s="27" t="str">
        <f ca="1">IFERROR(IF(DarlehenNichtBezahlt*DarlehenIstGut,ZahlungsDatum,""), "")</f>
        <v/>
      </c>
      <c r="D154" s="26" t="str">
        <f ca="1">IFERROR(IF(DarlehenNichtBezahlt*DarlehenIstGut,DarlehensWert,""), "")</f>
        <v/>
      </c>
      <c r="E154" s="26" t="str">
        <f ca="1">IFERROR(IF(DarlehenNichtBezahlt*DarlehenIstGut,MonatlicheZahlung,""), "")</f>
        <v/>
      </c>
      <c r="F154" s="26" t="str">
        <f ca="1">IFERROR(IF(DarlehenNichtBezahlt*DarlehenIstGut,Kapital,""), "")</f>
        <v/>
      </c>
      <c r="G154" s="26" t="str">
        <f ca="1">IFERROR(IF(DarlehenNichtBezahlt*DarlehenIstGut,ZinsBetrag,""), "")</f>
        <v/>
      </c>
      <c r="H154" s="26" t="str">
        <f ca="1">IFERROR(IF(DarlehenNichtBezahlt*DarlehenIstGut,AbschlussSaldo,""), "")</f>
        <v/>
      </c>
    </row>
    <row r="155" spans="2:8" ht="20.100000000000001" customHeight="1">
      <c r="B155" s="28" t="str">
        <f ca="1">IFERROR(IF(DarlehenNichtBezahlt*DarlehenIstGut,ZahlungNummer,""), "")</f>
        <v/>
      </c>
      <c r="C155" s="27" t="str">
        <f ca="1">IFERROR(IF(DarlehenNichtBezahlt*DarlehenIstGut,ZahlungsDatum,""), "")</f>
        <v/>
      </c>
      <c r="D155" s="26" t="str">
        <f ca="1">IFERROR(IF(DarlehenNichtBezahlt*DarlehenIstGut,DarlehensWert,""), "")</f>
        <v/>
      </c>
      <c r="E155" s="26" t="str">
        <f ca="1">IFERROR(IF(DarlehenNichtBezahlt*DarlehenIstGut,MonatlicheZahlung,""), "")</f>
        <v/>
      </c>
      <c r="F155" s="26" t="str">
        <f ca="1">IFERROR(IF(DarlehenNichtBezahlt*DarlehenIstGut,Kapital,""), "")</f>
        <v/>
      </c>
      <c r="G155" s="26" t="str">
        <f ca="1">IFERROR(IF(DarlehenNichtBezahlt*DarlehenIstGut,ZinsBetrag,""), "")</f>
        <v/>
      </c>
      <c r="H155" s="26" t="str">
        <f ca="1">IFERROR(IF(DarlehenNichtBezahlt*DarlehenIstGut,AbschlussSaldo,""), "")</f>
        <v/>
      </c>
    </row>
    <row r="156" spans="2:8" ht="20.100000000000001" customHeight="1">
      <c r="B156" s="28" t="str">
        <f ca="1">IFERROR(IF(DarlehenNichtBezahlt*DarlehenIstGut,ZahlungNummer,""), "")</f>
        <v/>
      </c>
      <c r="C156" s="27" t="str">
        <f ca="1">IFERROR(IF(DarlehenNichtBezahlt*DarlehenIstGut,ZahlungsDatum,""), "")</f>
        <v/>
      </c>
      <c r="D156" s="26" t="str">
        <f ca="1">IFERROR(IF(DarlehenNichtBezahlt*DarlehenIstGut,DarlehensWert,""), "")</f>
        <v/>
      </c>
      <c r="E156" s="26" t="str">
        <f ca="1">IFERROR(IF(DarlehenNichtBezahlt*DarlehenIstGut,MonatlicheZahlung,""), "")</f>
        <v/>
      </c>
      <c r="F156" s="26" t="str">
        <f ca="1">IFERROR(IF(DarlehenNichtBezahlt*DarlehenIstGut,Kapital,""), "")</f>
        <v/>
      </c>
      <c r="G156" s="26" t="str">
        <f ca="1">IFERROR(IF(DarlehenNichtBezahlt*DarlehenIstGut,ZinsBetrag,""), "")</f>
        <v/>
      </c>
      <c r="H156" s="26" t="str">
        <f ca="1">IFERROR(IF(DarlehenNichtBezahlt*DarlehenIstGut,AbschlussSaldo,""), "")</f>
        <v/>
      </c>
    </row>
    <row r="157" spans="2:8" ht="20.100000000000001" customHeight="1">
      <c r="B157" s="28" t="str">
        <f ca="1">IFERROR(IF(DarlehenNichtBezahlt*DarlehenIstGut,ZahlungNummer,""), "")</f>
        <v/>
      </c>
      <c r="C157" s="27" t="str">
        <f ca="1">IFERROR(IF(DarlehenNichtBezahlt*DarlehenIstGut,ZahlungsDatum,""), "")</f>
        <v/>
      </c>
      <c r="D157" s="26" t="str">
        <f ca="1">IFERROR(IF(DarlehenNichtBezahlt*DarlehenIstGut,DarlehensWert,""), "")</f>
        <v/>
      </c>
      <c r="E157" s="26" t="str">
        <f ca="1">IFERROR(IF(DarlehenNichtBezahlt*DarlehenIstGut,MonatlicheZahlung,""), "")</f>
        <v/>
      </c>
      <c r="F157" s="26" t="str">
        <f ca="1">IFERROR(IF(DarlehenNichtBezahlt*DarlehenIstGut,Kapital,""), "")</f>
        <v/>
      </c>
      <c r="G157" s="26" t="str">
        <f ca="1">IFERROR(IF(DarlehenNichtBezahlt*DarlehenIstGut,ZinsBetrag,""), "")</f>
        <v/>
      </c>
      <c r="H157" s="26" t="str">
        <f ca="1">IFERROR(IF(DarlehenNichtBezahlt*DarlehenIstGut,AbschlussSaldo,""), "")</f>
        <v/>
      </c>
    </row>
    <row r="158" spans="2:8" ht="20.100000000000001" customHeight="1">
      <c r="B158" s="28" t="str">
        <f ca="1">IFERROR(IF(DarlehenNichtBezahlt*DarlehenIstGut,ZahlungNummer,""), "")</f>
        <v/>
      </c>
      <c r="C158" s="27" t="str">
        <f ca="1">IFERROR(IF(DarlehenNichtBezahlt*DarlehenIstGut,ZahlungsDatum,""), "")</f>
        <v/>
      </c>
      <c r="D158" s="26" t="str">
        <f ca="1">IFERROR(IF(DarlehenNichtBezahlt*DarlehenIstGut,DarlehensWert,""), "")</f>
        <v/>
      </c>
      <c r="E158" s="26" t="str">
        <f ca="1">IFERROR(IF(DarlehenNichtBezahlt*DarlehenIstGut,MonatlicheZahlung,""), "")</f>
        <v/>
      </c>
      <c r="F158" s="26" t="str">
        <f ca="1">IFERROR(IF(DarlehenNichtBezahlt*DarlehenIstGut,Kapital,""), "")</f>
        <v/>
      </c>
      <c r="G158" s="26" t="str">
        <f ca="1">IFERROR(IF(DarlehenNichtBezahlt*DarlehenIstGut,ZinsBetrag,""), "")</f>
        <v/>
      </c>
      <c r="H158" s="26" t="str">
        <f ca="1">IFERROR(IF(DarlehenNichtBezahlt*DarlehenIstGut,AbschlussSaldo,""), "")</f>
        <v/>
      </c>
    </row>
    <row r="159" spans="2:8" ht="20.100000000000001" customHeight="1">
      <c r="B159" s="28" t="str">
        <f ca="1">IFERROR(IF(DarlehenNichtBezahlt*DarlehenIstGut,ZahlungNummer,""), "")</f>
        <v/>
      </c>
      <c r="C159" s="27" t="str">
        <f ca="1">IFERROR(IF(DarlehenNichtBezahlt*DarlehenIstGut,ZahlungsDatum,""), "")</f>
        <v/>
      </c>
      <c r="D159" s="26" t="str">
        <f ca="1">IFERROR(IF(DarlehenNichtBezahlt*DarlehenIstGut,DarlehensWert,""), "")</f>
        <v/>
      </c>
      <c r="E159" s="26" t="str">
        <f ca="1">IFERROR(IF(DarlehenNichtBezahlt*DarlehenIstGut,MonatlicheZahlung,""), "")</f>
        <v/>
      </c>
      <c r="F159" s="26" t="str">
        <f ca="1">IFERROR(IF(DarlehenNichtBezahlt*DarlehenIstGut,Kapital,""), "")</f>
        <v/>
      </c>
      <c r="G159" s="26" t="str">
        <f ca="1">IFERROR(IF(DarlehenNichtBezahlt*DarlehenIstGut,ZinsBetrag,""), "")</f>
        <v/>
      </c>
      <c r="H159" s="26" t="str">
        <f ca="1">IFERROR(IF(DarlehenNichtBezahlt*DarlehenIstGut,AbschlussSaldo,""), "")</f>
        <v/>
      </c>
    </row>
    <row r="160" spans="2:8" ht="20.100000000000001" customHeight="1">
      <c r="B160" s="28" t="str">
        <f ca="1">IFERROR(IF(DarlehenNichtBezahlt*DarlehenIstGut,ZahlungNummer,""), "")</f>
        <v/>
      </c>
      <c r="C160" s="27" t="str">
        <f ca="1">IFERROR(IF(DarlehenNichtBezahlt*DarlehenIstGut,ZahlungsDatum,""), "")</f>
        <v/>
      </c>
      <c r="D160" s="26" t="str">
        <f ca="1">IFERROR(IF(DarlehenNichtBezahlt*DarlehenIstGut,DarlehensWert,""), "")</f>
        <v/>
      </c>
      <c r="E160" s="26" t="str">
        <f ca="1">IFERROR(IF(DarlehenNichtBezahlt*DarlehenIstGut,MonatlicheZahlung,""), "")</f>
        <v/>
      </c>
      <c r="F160" s="26" t="str">
        <f ca="1">IFERROR(IF(DarlehenNichtBezahlt*DarlehenIstGut,Kapital,""), "")</f>
        <v/>
      </c>
      <c r="G160" s="26" t="str">
        <f ca="1">IFERROR(IF(DarlehenNichtBezahlt*DarlehenIstGut,ZinsBetrag,""), "")</f>
        <v/>
      </c>
      <c r="H160" s="26" t="str">
        <f ca="1">IFERROR(IF(DarlehenNichtBezahlt*DarlehenIstGut,AbschlussSaldo,""), "")</f>
        <v/>
      </c>
    </row>
    <row r="161" spans="2:8" ht="20.100000000000001" customHeight="1">
      <c r="B161" s="28" t="str">
        <f ca="1">IFERROR(IF(DarlehenNichtBezahlt*DarlehenIstGut,ZahlungNummer,""), "")</f>
        <v/>
      </c>
      <c r="C161" s="27" t="str">
        <f ca="1">IFERROR(IF(DarlehenNichtBezahlt*DarlehenIstGut,ZahlungsDatum,""), "")</f>
        <v/>
      </c>
      <c r="D161" s="26" t="str">
        <f ca="1">IFERROR(IF(DarlehenNichtBezahlt*DarlehenIstGut,DarlehensWert,""), "")</f>
        <v/>
      </c>
      <c r="E161" s="26" t="str">
        <f ca="1">IFERROR(IF(DarlehenNichtBezahlt*DarlehenIstGut,MonatlicheZahlung,""), "")</f>
        <v/>
      </c>
      <c r="F161" s="26" t="str">
        <f ca="1">IFERROR(IF(DarlehenNichtBezahlt*DarlehenIstGut,Kapital,""), "")</f>
        <v/>
      </c>
      <c r="G161" s="26" t="str">
        <f ca="1">IFERROR(IF(DarlehenNichtBezahlt*DarlehenIstGut,ZinsBetrag,""), "")</f>
        <v/>
      </c>
      <c r="H161" s="26" t="str">
        <f ca="1">IFERROR(IF(DarlehenNichtBezahlt*DarlehenIstGut,AbschlussSaldo,""), "")</f>
        <v/>
      </c>
    </row>
    <row r="162" spans="2:8" ht="20.100000000000001" customHeight="1">
      <c r="B162" s="28" t="str">
        <f ca="1">IFERROR(IF(DarlehenNichtBezahlt*DarlehenIstGut,ZahlungNummer,""), "")</f>
        <v/>
      </c>
      <c r="C162" s="27" t="str">
        <f ca="1">IFERROR(IF(DarlehenNichtBezahlt*DarlehenIstGut,ZahlungsDatum,""), "")</f>
        <v/>
      </c>
      <c r="D162" s="26" t="str">
        <f ca="1">IFERROR(IF(DarlehenNichtBezahlt*DarlehenIstGut,DarlehensWert,""), "")</f>
        <v/>
      </c>
      <c r="E162" s="26" t="str">
        <f ca="1">IFERROR(IF(DarlehenNichtBezahlt*DarlehenIstGut,MonatlicheZahlung,""), "")</f>
        <v/>
      </c>
      <c r="F162" s="26" t="str">
        <f ca="1">IFERROR(IF(DarlehenNichtBezahlt*DarlehenIstGut,Kapital,""), "")</f>
        <v/>
      </c>
      <c r="G162" s="26" t="str">
        <f ca="1">IFERROR(IF(DarlehenNichtBezahlt*DarlehenIstGut,ZinsBetrag,""), "")</f>
        <v/>
      </c>
      <c r="H162" s="26" t="str">
        <f ca="1">IFERROR(IF(DarlehenNichtBezahlt*DarlehenIstGut,AbschlussSaldo,""), "")</f>
        <v/>
      </c>
    </row>
    <row r="163" spans="2:8" ht="20.100000000000001" customHeight="1">
      <c r="B163" s="28" t="str">
        <f ca="1">IFERROR(IF(DarlehenNichtBezahlt*DarlehenIstGut,ZahlungNummer,""), "")</f>
        <v/>
      </c>
      <c r="C163" s="27" t="str">
        <f ca="1">IFERROR(IF(DarlehenNichtBezahlt*DarlehenIstGut,ZahlungsDatum,""), "")</f>
        <v/>
      </c>
      <c r="D163" s="26" t="str">
        <f ca="1">IFERROR(IF(DarlehenNichtBezahlt*DarlehenIstGut,DarlehensWert,""), "")</f>
        <v/>
      </c>
      <c r="E163" s="26" t="str">
        <f ca="1">IFERROR(IF(DarlehenNichtBezahlt*DarlehenIstGut,MonatlicheZahlung,""), "")</f>
        <v/>
      </c>
      <c r="F163" s="26" t="str">
        <f ca="1">IFERROR(IF(DarlehenNichtBezahlt*DarlehenIstGut,Kapital,""), "")</f>
        <v/>
      </c>
      <c r="G163" s="26" t="str">
        <f ca="1">IFERROR(IF(DarlehenNichtBezahlt*DarlehenIstGut,ZinsBetrag,""), "")</f>
        <v/>
      </c>
      <c r="H163" s="26" t="str">
        <f ca="1">IFERROR(IF(DarlehenNichtBezahlt*DarlehenIstGut,AbschlussSaldo,""), "")</f>
        <v/>
      </c>
    </row>
    <row r="164" spans="2:8" ht="20.100000000000001" customHeight="1">
      <c r="B164" s="28" t="str">
        <f ca="1">IFERROR(IF(DarlehenNichtBezahlt*DarlehenIstGut,ZahlungNummer,""), "")</f>
        <v/>
      </c>
      <c r="C164" s="27" t="str">
        <f ca="1">IFERROR(IF(DarlehenNichtBezahlt*DarlehenIstGut,ZahlungsDatum,""), "")</f>
        <v/>
      </c>
      <c r="D164" s="26" t="str">
        <f ca="1">IFERROR(IF(DarlehenNichtBezahlt*DarlehenIstGut,DarlehensWert,""), "")</f>
        <v/>
      </c>
      <c r="E164" s="26" t="str">
        <f ca="1">IFERROR(IF(DarlehenNichtBezahlt*DarlehenIstGut,MonatlicheZahlung,""), "")</f>
        <v/>
      </c>
      <c r="F164" s="26" t="str">
        <f ca="1">IFERROR(IF(DarlehenNichtBezahlt*DarlehenIstGut,Kapital,""), "")</f>
        <v/>
      </c>
      <c r="G164" s="26" t="str">
        <f ca="1">IFERROR(IF(DarlehenNichtBezahlt*DarlehenIstGut,ZinsBetrag,""), "")</f>
        <v/>
      </c>
      <c r="H164" s="26" t="str">
        <f ca="1">IFERROR(IF(DarlehenNichtBezahlt*DarlehenIstGut,AbschlussSaldo,""), "")</f>
        <v/>
      </c>
    </row>
    <row r="165" spans="2:8" ht="20.100000000000001" customHeight="1">
      <c r="B165" s="28" t="str">
        <f ca="1">IFERROR(IF(DarlehenNichtBezahlt*DarlehenIstGut,ZahlungNummer,""), "")</f>
        <v/>
      </c>
      <c r="C165" s="27" t="str">
        <f ca="1">IFERROR(IF(DarlehenNichtBezahlt*DarlehenIstGut,ZahlungsDatum,""), "")</f>
        <v/>
      </c>
      <c r="D165" s="26" t="str">
        <f ca="1">IFERROR(IF(DarlehenNichtBezahlt*DarlehenIstGut,DarlehensWert,""), "")</f>
        <v/>
      </c>
      <c r="E165" s="26" t="str">
        <f ca="1">IFERROR(IF(DarlehenNichtBezahlt*DarlehenIstGut,MonatlicheZahlung,""), "")</f>
        <v/>
      </c>
      <c r="F165" s="26" t="str">
        <f ca="1">IFERROR(IF(DarlehenNichtBezahlt*DarlehenIstGut,Kapital,""), "")</f>
        <v/>
      </c>
      <c r="G165" s="26" t="str">
        <f ca="1">IFERROR(IF(DarlehenNichtBezahlt*DarlehenIstGut,ZinsBetrag,""), "")</f>
        <v/>
      </c>
      <c r="H165" s="26" t="str">
        <f ca="1">IFERROR(IF(DarlehenNichtBezahlt*DarlehenIstGut,AbschlussSaldo,""), "")</f>
        <v/>
      </c>
    </row>
    <row r="166" spans="2:8" ht="20.100000000000001" customHeight="1">
      <c r="B166" s="28" t="str">
        <f ca="1">IFERROR(IF(DarlehenNichtBezahlt*DarlehenIstGut,ZahlungNummer,""), "")</f>
        <v/>
      </c>
      <c r="C166" s="27" t="str">
        <f ca="1">IFERROR(IF(DarlehenNichtBezahlt*DarlehenIstGut,ZahlungsDatum,""), "")</f>
        <v/>
      </c>
      <c r="D166" s="26" t="str">
        <f ca="1">IFERROR(IF(DarlehenNichtBezahlt*DarlehenIstGut,DarlehensWert,""), "")</f>
        <v/>
      </c>
      <c r="E166" s="26" t="str">
        <f ca="1">IFERROR(IF(DarlehenNichtBezahlt*DarlehenIstGut,MonatlicheZahlung,""), "")</f>
        <v/>
      </c>
      <c r="F166" s="26" t="str">
        <f ca="1">IFERROR(IF(DarlehenNichtBezahlt*DarlehenIstGut,Kapital,""), "")</f>
        <v/>
      </c>
      <c r="G166" s="26" t="str">
        <f ca="1">IFERROR(IF(DarlehenNichtBezahlt*DarlehenIstGut,ZinsBetrag,""), "")</f>
        <v/>
      </c>
      <c r="H166" s="26" t="str">
        <f ca="1">IFERROR(IF(DarlehenNichtBezahlt*DarlehenIstGut,AbschlussSaldo,""), "")</f>
        <v/>
      </c>
    </row>
    <row r="167" spans="2:8" ht="20.100000000000001" customHeight="1">
      <c r="B167" s="28" t="str">
        <f ca="1">IFERROR(IF(DarlehenNichtBezahlt*DarlehenIstGut,ZahlungNummer,""), "")</f>
        <v/>
      </c>
      <c r="C167" s="27" t="str">
        <f ca="1">IFERROR(IF(DarlehenNichtBezahlt*DarlehenIstGut,ZahlungsDatum,""), "")</f>
        <v/>
      </c>
      <c r="D167" s="26" t="str">
        <f ca="1">IFERROR(IF(DarlehenNichtBezahlt*DarlehenIstGut,DarlehensWert,""), "")</f>
        <v/>
      </c>
      <c r="E167" s="26" t="str">
        <f ca="1">IFERROR(IF(DarlehenNichtBezahlt*DarlehenIstGut,MonatlicheZahlung,""), "")</f>
        <v/>
      </c>
      <c r="F167" s="26" t="str">
        <f ca="1">IFERROR(IF(DarlehenNichtBezahlt*DarlehenIstGut,Kapital,""), "")</f>
        <v/>
      </c>
      <c r="G167" s="26" t="str">
        <f ca="1">IFERROR(IF(DarlehenNichtBezahlt*DarlehenIstGut,ZinsBetrag,""), "")</f>
        <v/>
      </c>
      <c r="H167" s="26" t="str">
        <f ca="1">IFERROR(IF(DarlehenNichtBezahlt*DarlehenIstGut,AbschlussSaldo,""), "")</f>
        <v/>
      </c>
    </row>
    <row r="168" spans="2:8" ht="20.100000000000001" customHeight="1">
      <c r="B168" s="28" t="str">
        <f ca="1">IFERROR(IF(DarlehenNichtBezahlt*DarlehenIstGut,ZahlungNummer,""), "")</f>
        <v/>
      </c>
      <c r="C168" s="27" t="str">
        <f ca="1">IFERROR(IF(DarlehenNichtBezahlt*DarlehenIstGut,ZahlungsDatum,""), "")</f>
        <v/>
      </c>
      <c r="D168" s="26" t="str">
        <f ca="1">IFERROR(IF(DarlehenNichtBezahlt*DarlehenIstGut,DarlehensWert,""), "")</f>
        <v/>
      </c>
      <c r="E168" s="26" t="str">
        <f ca="1">IFERROR(IF(DarlehenNichtBezahlt*DarlehenIstGut,MonatlicheZahlung,""), "")</f>
        <v/>
      </c>
      <c r="F168" s="26" t="str">
        <f ca="1">IFERROR(IF(DarlehenNichtBezahlt*DarlehenIstGut,Kapital,""), "")</f>
        <v/>
      </c>
      <c r="G168" s="26" t="str">
        <f ca="1">IFERROR(IF(DarlehenNichtBezahlt*DarlehenIstGut,ZinsBetrag,""), "")</f>
        <v/>
      </c>
      <c r="H168" s="26" t="str">
        <f ca="1">IFERROR(IF(DarlehenNichtBezahlt*DarlehenIstGut,AbschlussSaldo,""), "")</f>
        <v/>
      </c>
    </row>
    <row r="169" spans="2:8" ht="20.100000000000001" customHeight="1">
      <c r="B169" s="28" t="str">
        <f ca="1">IFERROR(IF(DarlehenNichtBezahlt*DarlehenIstGut,ZahlungNummer,""), "")</f>
        <v/>
      </c>
      <c r="C169" s="27" t="str">
        <f ca="1">IFERROR(IF(DarlehenNichtBezahlt*DarlehenIstGut,ZahlungsDatum,""), "")</f>
        <v/>
      </c>
      <c r="D169" s="26" t="str">
        <f ca="1">IFERROR(IF(DarlehenNichtBezahlt*DarlehenIstGut,DarlehensWert,""), "")</f>
        <v/>
      </c>
      <c r="E169" s="26" t="str">
        <f ca="1">IFERROR(IF(DarlehenNichtBezahlt*DarlehenIstGut,MonatlicheZahlung,""), "")</f>
        <v/>
      </c>
      <c r="F169" s="26" t="str">
        <f ca="1">IFERROR(IF(DarlehenNichtBezahlt*DarlehenIstGut,Kapital,""), "")</f>
        <v/>
      </c>
      <c r="G169" s="26" t="str">
        <f ca="1">IFERROR(IF(DarlehenNichtBezahlt*DarlehenIstGut,ZinsBetrag,""), "")</f>
        <v/>
      </c>
      <c r="H169" s="26" t="str">
        <f ca="1">IFERROR(IF(DarlehenNichtBezahlt*DarlehenIstGut,AbschlussSaldo,""), "")</f>
        <v/>
      </c>
    </row>
    <row r="170" spans="2:8" ht="20.100000000000001" customHeight="1">
      <c r="B170" s="28" t="str">
        <f ca="1">IFERROR(IF(DarlehenNichtBezahlt*DarlehenIstGut,ZahlungNummer,""), "")</f>
        <v/>
      </c>
      <c r="C170" s="27" t="str">
        <f ca="1">IFERROR(IF(DarlehenNichtBezahlt*DarlehenIstGut,ZahlungsDatum,""), "")</f>
        <v/>
      </c>
      <c r="D170" s="26" t="str">
        <f ca="1">IFERROR(IF(DarlehenNichtBezahlt*DarlehenIstGut,DarlehensWert,""), "")</f>
        <v/>
      </c>
      <c r="E170" s="26" t="str">
        <f ca="1">IFERROR(IF(DarlehenNichtBezahlt*DarlehenIstGut,MonatlicheZahlung,""), "")</f>
        <v/>
      </c>
      <c r="F170" s="26" t="str">
        <f ca="1">IFERROR(IF(DarlehenNichtBezahlt*DarlehenIstGut,Kapital,""), "")</f>
        <v/>
      </c>
      <c r="G170" s="26" t="str">
        <f ca="1">IFERROR(IF(DarlehenNichtBezahlt*DarlehenIstGut,ZinsBetrag,""), "")</f>
        <v/>
      </c>
      <c r="H170" s="26" t="str">
        <f ca="1">IFERROR(IF(DarlehenNichtBezahlt*DarlehenIstGut,AbschlussSaldo,""), "")</f>
        <v/>
      </c>
    </row>
    <row r="171" spans="2:8" ht="20.100000000000001" customHeight="1">
      <c r="B171" s="28" t="str">
        <f ca="1">IFERROR(IF(DarlehenNichtBezahlt*DarlehenIstGut,ZahlungNummer,""), "")</f>
        <v/>
      </c>
      <c r="C171" s="27" t="str">
        <f ca="1">IFERROR(IF(DarlehenNichtBezahlt*DarlehenIstGut,ZahlungsDatum,""), "")</f>
        <v/>
      </c>
      <c r="D171" s="26" t="str">
        <f ca="1">IFERROR(IF(DarlehenNichtBezahlt*DarlehenIstGut,DarlehensWert,""), "")</f>
        <v/>
      </c>
      <c r="E171" s="26" t="str">
        <f ca="1">IFERROR(IF(DarlehenNichtBezahlt*DarlehenIstGut,MonatlicheZahlung,""), "")</f>
        <v/>
      </c>
      <c r="F171" s="26" t="str">
        <f ca="1">IFERROR(IF(DarlehenNichtBezahlt*DarlehenIstGut,Kapital,""), "")</f>
        <v/>
      </c>
      <c r="G171" s="26" t="str">
        <f ca="1">IFERROR(IF(DarlehenNichtBezahlt*DarlehenIstGut,ZinsBetrag,""), "")</f>
        <v/>
      </c>
      <c r="H171" s="26" t="str">
        <f ca="1">IFERROR(IF(DarlehenNichtBezahlt*DarlehenIstGut,AbschlussSaldo,""), "")</f>
        <v/>
      </c>
    </row>
    <row r="172" spans="2:8" ht="20.100000000000001" customHeight="1">
      <c r="B172" s="28" t="str">
        <f ca="1">IFERROR(IF(DarlehenNichtBezahlt*DarlehenIstGut,ZahlungNummer,""), "")</f>
        <v/>
      </c>
      <c r="C172" s="27" t="str">
        <f ca="1">IFERROR(IF(DarlehenNichtBezahlt*DarlehenIstGut,ZahlungsDatum,""), "")</f>
        <v/>
      </c>
      <c r="D172" s="26" t="str">
        <f ca="1">IFERROR(IF(DarlehenNichtBezahlt*DarlehenIstGut,DarlehensWert,""), "")</f>
        <v/>
      </c>
      <c r="E172" s="26" t="str">
        <f ca="1">IFERROR(IF(DarlehenNichtBezahlt*DarlehenIstGut,MonatlicheZahlung,""), "")</f>
        <v/>
      </c>
      <c r="F172" s="26" t="str">
        <f ca="1">IFERROR(IF(DarlehenNichtBezahlt*DarlehenIstGut,Kapital,""), "")</f>
        <v/>
      </c>
      <c r="G172" s="26" t="str">
        <f ca="1">IFERROR(IF(DarlehenNichtBezahlt*DarlehenIstGut,ZinsBetrag,""), "")</f>
        <v/>
      </c>
      <c r="H172" s="26" t="str">
        <f ca="1">IFERROR(IF(DarlehenNichtBezahlt*DarlehenIstGut,AbschlussSaldo,""), "")</f>
        <v/>
      </c>
    </row>
    <row r="173" spans="2:8" ht="20.100000000000001" customHeight="1">
      <c r="B173" s="28" t="str">
        <f ca="1">IFERROR(IF(DarlehenNichtBezahlt*DarlehenIstGut,ZahlungNummer,""), "")</f>
        <v/>
      </c>
      <c r="C173" s="27" t="str">
        <f ca="1">IFERROR(IF(DarlehenNichtBezahlt*DarlehenIstGut,ZahlungsDatum,""), "")</f>
        <v/>
      </c>
      <c r="D173" s="26" t="str">
        <f ca="1">IFERROR(IF(DarlehenNichtBezahlt*DarlehenIstGut,DarlehensWert,""), "")</f>
        <v/>
      </c>
      <c r="E173" s="26" t="str">
        <f ca="1">IFERROR(IF(DarlehenNichtBezahlt*DarlehenIstGut,MonatlicheZahlung,""), "")</f>
        <v/>
      </c>
      <c r="F173" s="26" t="str">
        <f ca="1">IFERROR(IF(DarlehenNichtBezahlt*DarlehenIstGut,Kapital,""), "")</f>
        <v/>
      </c>
      <c r="G173" s="26" t="str">
        <f ca="1">IFERROR(IF(DarlehenNichtBezahlt*DarlehenIstGut,ZinsBetrag,""), "")</f>
        <v/>
      </c>
      <c r="H173" s="26" t="str">
        <f ca="1">IFERROR(IF(DarlehenNichtBezahlt*DarlehenIstGut,AbschlussSaldo,""), "")</f>
        <v/>
      </c>
    </row>
    <row r="174" spans="2:8" ht="20.100000000000001" customHeight="1">
      <c r="B174" s="28" t="str">
        <f ca="1">IFERROR(IF(DarlehenNichtBezahlt*DarlehenIstGut,ZahlungNummer,""), "")</f>
        <v/>
      </c>
      <c r="C174" s="27" t="str">
        <f ca="1">IFERROR(IF(DarlehenNichtBezahlt*DarlehenIstGut,ZahlungsDatum,""), "")</f>
        <v/>
      </c>
      <c r="D174" s="26" t="str">
        <f ca="1">IFERROR(IF(DarlehenNichtBezahlt*DarlehenIstGut,DarlehensWert,""), "")</f>
        <v/>
      </c>
      <c r="E174" s="26" t="str">
        <f ca="1">IFERROR(IF(DarlehenNichtBezahlt*DarlehenIstGut,MonatlicheZahlung,""), "")</f>
        <v/>
      </c>
      <c r="F174" s="26" t="str">
        <f ca="1">IFERROR(IF(DarlehenNichtBezahlt*DarlehenIstGut,Kapital,""), "")</f>
        <v/>
      </c>
      <c r="G174" s="26" t="str">
        <f ca="1">IFERROR(IF(DarlehenNichtBezahlt*DarlehenIstGut,ZinsBetrag,""), "")</f>
        <v/>
      </c>
      <c r="H174" s="26" t="str">
        <f ca="1">IFERROR(IF(DarlehenNichtBezahlt*DarlehenIstGut,AbschlussSaldo,""), "")</f>
        <v/>
      </c>
    </row>
    <row r="175" spans="2:8" ht="20.100000000000001" customHeight="1">
      <c r="B175" s="28" t="str">
        <f ca="1">IFERROR(IF(DarlehenNichtBezahlt*DarlehenIstGut,ZahlungNummer,""), "")</f>
        <v/>
      </c>
      <c r="C175" s="27" t="str">
        <f ca="1">IFERROR(IF(DarlehenNichtBezahlt*DarlehenIstGut,ZahlungsDatum,""), "")</f>
        <v/>
      </c>
      <c r="D175" s="26" t="str">
        <f ca="1">IFERROR(IF(DarlehenNichtBezahlt*DarlehenIstGut,DarlehensWert,""), "")</f>
        <v/>
      </c>
      <c r="E175" s="26" t="str">
        <f ca="1">IFERROR(IF(DarlehenNichtBezahlt*DarlehenIstGut,MonatlicheZahlung,""), "")</f>
        <v/>
      </c>
      <c r="F175" s="26" t="str">
        <f ca="1">IFERROR(IF(DarlehenNichtBezahlt*DarlehenIstGut,Kapital,""), "")</f>
        <v/>
      </c>
      <c r="G175" s="26" t="str">
        <f ca="1">IFERROR(IF(DarlehenNichtBezahlt*DarlehenIstGut,ZinsBetrag,""), "")</f>
        <v/>
      </c>
      <c r="H175" s="26" t="str">
        <f ca="1">IFERROR(IF(DarlehenNichtBezahlt*DarlehenIstGut,AbschlussSaldo,""), "")</f>
        <v/>
      </c>
    </row>
    <row r="176" spans="2:8" ht="20.100000000000001" customHeight="1">
      <c r="B176" s="28" t="str">
        <f ca="1">IFERROR(IF(DarlehenNichtBezahlt*DarlehenIstGut,ZahlungNummer,""), "")</f>
        <v/>
      </c>
      <c r="C176" s="27" t="str">
        <f ca="1">IFERROR(IF(DarlehenNichtBezahlt*DarlehenIstGut,ZahlungsDatum,""), "")</f>
        <v/>
      </c>
      <c r="D176" s="26" t="str">
        <f ca="1">IFERROR(IF(DarlehenNichtBezahlt*DarlehenIstGut,DarlehensWert,""), "")</f>
        <v/>
      </c>
      <c r="E176" s="26" t="str">
        <f ca="1">IFERROR(IF(DarlehenNichtBezahlt*DarlehenIstGut,MonatlicheZahlung,""), "")</f>
        <v/>
      </c>
      <c r="F176" s="26" t="str">
        <f ca="1">IFERROR(IF(DarlehenNichtBezahlt*DarlehenIstGut,Kapital,""), "")</f>
        <v/>
      </c>
      <c r="G176" s="26" t="str">
        <f ca="1">IFERROR(IF(DarlehenNichtBezahlt*DarlehenIstGut,ZinsBetrag,""), "")</f>
        <v/>
      </c>
      <c r="H176" s="26" t="str">
        <f ca="1">IFERROR(IF(DarlehenNichtBezahlt*DarlehenIstGut,AbschlussSaldo,""), "")</f>
        <v/>
      </c>
    </row>
    <row r="177" spans="2:8" ht="20.100000000000001" customHeight="1">
      <c r="B177" s="28" t="str">
        <f ca="1">IFERROR(IF(DarlehenNichtBezahlt*DarlehenIstGut,ZahlungNummer,""), "")</f>
        <v/>
      </c>
      <c r="C177" s="27" t="str">
        <f ca="1">IFERROR(IF(DarlehenNichtBezahlt*DarlehenIstGut,ZahlungsDatum,""), "")</f>
        <v/>
      </c>
      <c r="D177" s="26" t="str">
        <f ca="1">IFERROR(IF(DarlehenNichtBezahlt*DarlehenIstGut,DarlehensWert,""), "")</f>
        <v/>
      </c>
      <c r="E177" s="26" t="str">
        <f ca="1">IFERROR(IF(DarlehenNichtBezahlt*DarlehenIstGut,MonatlicheZahlung,""), "")</f>
        <v/>
      </c>
      <c r="F177" s="26" t="str">
        <f ca="1">IFERROR(IF(DarlehenNichtBezahlt*DarlehenIstGut,Kapital,""), "")</f>
        <v/>
      </c>
      <c r="G177" s="26" t="str">
        <f ca="1">IFERROR(IF(DarlehenNichtBezahlt*DarlehenIstGut,ZinsBetrag,""), "")</f>
        <v/>
      </c>
      <c r="H177" s="26" t="str">
        <f ca="1">IFERROR(IF(DarlehenNichtBezahlt*DarlehenIstGut,AbschlussSaldo,""), "")</f>
        <v/>
      </c>
    </row>
    <row r="178" spans="2:8" ht="20.100000000000001" customHeight="1">
      <c r="B178" s="28" t="str">
        <f ca="1">IFERROR(IF(DarlehenNichtBezahlt*DarlehenIstGut,ZahlungNummer,""), "")</f>
        <v/>
      </c>
      <c r="C178" s="27" t="str">
        <f ca="1">IFERROR(IF(DarlehenNichtBezahlt*DarlehenIstGut,ZahlungsDatum,""), "")</f>
        <v/>
      </c>
      <c r="D178" s="26" t="str">
        <f ca="1">IFERROR(IF(DarlehenNichtBezahlt*DarlehenIstGut,DarlehensWert,""), "")</f>
        <v/>
      </c>
      <c r="E178" s="26" t="str">
        <f ca="1">IFERROR(IF(DarlehenNichtBezahlt*DarlehenIstGut,MonatlicheZahlung,""), "")</f>
        <v/>
      </c>
      <c r="F178" s="26" t="str">
        <f ca="1">IFERROR(IF(DarlehenNichtBezahlt*DarlehenIstGut,Kapital,""), "")</f>
        <v/>
      </c>
      <c r="G178" s="26" t="str">
        <f ca="1">IFERROR(IF(DarlehenNichtBezahlt*DarlehenIstGut,ZinsBetrag,""), "")</f>
        <v/>
      </c>
      <c r="H178" s="26" t="str">
        <f ca="1">IFERROR(IF(DarlehenNichtBezahlt*DarlehenIstGut,AbschlussSaldo,""), "")</f>
        <v/>
      </c>
    </row>
    <row r="179" spans="2:8" ht="20.100000000000001" customHeight="1">
      <c r="B179" s="28" t="str">
        <f ca="1">IFERROR(IF(DarlehenNichtBezahlt*DarlehenIstGut,ZahlungNummer,""), "")</f>
        <v/>
      </c>
      <c r="C179" s="27" t="str">
        <f ca="1">IFERROR(IF(DarlehenNichtBezahlt*DarlehenIstGut,ZahlungsDatum,""), "")</f>
        <v/>
      </c>
      <c r="D179" s="26" t="str">
        <f ca="1">IFERROR(IF(DarlehenNichtBezahlt*DarlehenIstGut,DarlehensWert,""), "")</f>
        <v/>
      </c>
      <c r="E179" s="26" t="str">
        <f ca="1">IFERROR(IF(DarlehenNichtBezahlt*DarlehenIstGut,MonatlicheZahlung,""), "")</f>
        <v/>
      </c>
      <c r="F179" s="26" t="str">
        <f ca="1">IFERROR(IF(DarlehenNichtBezahlt*DarlehenIstGut,Kapital,""), "")</f>
        <v/>
      </c>
      <c r="G179" s="26" t="str">
        <f ca="1">IFERROR(IF(DarlehenNichtBezahlt*DarlehenIstGut,ZinsBetrag,""), "")</f>
        <v/>
      </c>
      <c r="H179" s="26" t="str">
        <f ca="1">IFERROR(IF(DarlehenNichtBezahlt*DarlehenIstGut,AbschlussSaldo,""), "")</f>
        <v/>
      </c>
    </row>
    <row r="180" spans="2:8" ht="20.100000000000001" customHeight="1">
      <c r="B180" s="28" t="str">
        <f ca="1">IFERROR(IF(DarlehenNichtBezahlt*DarlehenIstGut,ZahlungNummer,""), "")</f>
        <v/>
      </c>
      <c r="C180" s="27" t="str">
        <f ca="1">IFERROR(IF(DarlehenNichtBezahlt*DarlehenIstGut,ZahlungsDatum,""), "")</f>
        <v/>
      </c>
      <c r="D180" s="26" t="str">
        <f ca="1">IFERROR(IF(DarlehenNichtBezahlt*DarlehenIstGut,DarlehensWert,""), "")</f>
        <v/>
      </c>
      <c r="E180" s="26" t="str">
        <f ca="1">IFERROR(IF(DarlehenNichtBezahlt*DarlehenIstGut,MonatlicheZahlung,""), "")</f>
        <v/>
      </c>
      <c r="F180" s="26" t="str">
        <f ca="1">IFERROR(IF(DarlehenNichtBezahlt*DarlehenIstGut,Kapital,""), "")</f>
        <v/>
      </c>
      <c r="G180" s="26" t="str">
        <f ca="1">IFERROR(IF(DarlehenNichtBezahlt*DarlehenIstGut,ZinsBetrag,""), "")</f>
        <v/>
      </c>
      <c r="H180" s="26" t="str">
        <f ca="1">IFERROR(IF(DarlehenNichtBezahlt*DarlehenIstGut,AbschlussSaldo,""), "")</f>
        <v/>
      </c>
    </row>
    <row r="181" spans="2:8" ht="20.100000000000001" customHeight="1">
      <c r="B181" s="28" t="str">
        <f ca="1">IFERROR(IF(DarlehenNichtBezahlt*DarlehenIstGut,ZahlungNummer,""), "")</f>
        <v/>
      </c>
      <c r="C181" s="27" t="str">
        <f ca="1">IFERROR(IF(DarlehenNichtBezahlt*DarlehenIstGut,ZahlungsDatum,""), "")</f>
        <v/>
      </c>
      <c r="D181" s="26" t="str">
        <f ca="1">IFERROR(IF(DarlehenNichtBezahlt*DarlehenIstGut,DarlehensWert,""), "")</f>
        <v/>
      </c>
      <c r="E181" s="26" t="str">
        <f ca="1">IFERROR(IF(DarlehenNichtBezahlt*DarlehenIstGut,MonatlicheZahlung,""), "")</f>
        <v/>
      </c>
      <c r="F181" s="26" t="str">
        <f ca="1">IFERROR(IF(DarlehenNichtBezahlt*DarlehenIstGut,Kapital,""), "")</f>
        <v/>
      </c>
      <c r="G181" s="26" t="str">
        <f ca="1">IFERROR(IF(DarlehenNichtBezahlt*DarlehenIstGut,ZinsBetrag,""), "")</f>
        <v/>
      </c>
      <c r="H181" s="26" t="str">
        <f ca="1">IFERROR(IF(DarlehenNichtBezahlt*DarlehenIstGut,AbschlussSaldo,""), "")</f>
        <v/>
      </c>
    </row>
    <row r="182" spans="2:8" ht="20.100000000000001" customHeight="1">
      <c r="B182" s="28" t="str">
        <f ca="1">IFERROR(IF(DarlehenNichtBezahlt*DarlehenIstGut,ZahlungNummer,""), "")</f>
        <v/>
      </c>
      <c r="C182" s="27" t="str">
        <f ca="1">IFERROR(IF(DarlehenNichtBezahlt*DarlehenIstGut,ZahlungsDatum,""), "")</f>
        <v/>
      </c>
      <c r="D182" s="26" t="str">
        <f ca="1">IFERROR(IF(DarlehenNichtBezahlt*DarlehenIstGut,DarlehensWert,""), "")</f>
        <v/>
      </c>
      <c r="E182" s="26" t="str">
        <f ca="1">IFERROR(IF(DarlehenNichtBezahlt*DarlehenIstGut,MonatlicheZahlung,""), "")</f>
        <v/>
      </c>
      <c r="F182" s="26" t="str">
        <f ca="1">IFERROR(IF(DarlehenNichtBezahlt*DarlehenIstGut,Kapital,""), "")</f>
        <v/>
      </c>
      <c r="G182" s="26" t="str">
        <f ca="1">IFERROR(IF(DarlehenNichtBezahlt*DarlehenIstGut,ZinsBetrag,""), "")</f>
        <v/>
      </c>
      <c r="H182" s="26" t="str">
        <f ca="1">IFERROR(IF(DarlehenNichtBezahlt*DarlehenIstGut,AbschlussSaldo,""), "")</f>
        <v/>
      </c>
    </row>
    <row r="183" spans="2:8" ht="20.100000000000001" customHeight="1">
      <c r="B183" s="28" t="str">
        <f ca="1">IFERROR(IF(DarlehenNichtBezahlt*DarlehenIstGut,ZahlungNummer,""), "")</f>
        <v/>
      </c>
      <c r="C183" s="27" t="str">
        <f ca="1">IFERROR(IF(DarlehenNichtBezahlt*DarlehenIstGut,ZahlungsDatum,""), "")</f>
        <v/>
      </c>
      <c r="D183" s="26" t="str">
        <f ca="1">IFERROR(IF(DarlehenNichtBezahlt*DarlehenIstGut,DarlehensWert,""), "")</f>
        <v/>
      </c>
      <c r="E183" s="26" t="str">
        <f ca="1">IFERROR(IF(DarlehenNichtBezahlt*DarlehenIstGut,MonatlicheZahlung,""), "")</f>
        <v/>
      </c>
      <c r="F183" s="26" t="str">
        <f ca="1">IFERROR(IF(DarlehenNichtBezahlt*DarlehenIstGut,Kapital,""), "")</f>
        <v/>
      </c>
      <c r="G183" s="26" t="str">
        <f ca="1">IFERROR(IF(DarlehenNichtBezahlt*DarlehenIstGut,ZinsBetrag,""), "")</f>
        <v/>
      </c>
      <c r="H183" s="26" t="str">
        <f ca="1">IFERROR(IF(DarlehenNichtBezahlt*DarlehenIstGut,AbschlussSaldo,""), "")</f>
        <v/>
      </c>
    </row>
    <row r="184" spans="2:8" ht="20.100000000000001" customHeight="1">
      <c r="B184" s="28" t="str">
        <f ca="1">IFERROR(IF(DarlehenNichtBezahlt*DarlehenIstGut,ZahlungNummer,""), "")</f>
        <v/>
      </c>
      <c r="C184" s="27" t="str">
        <f ca="1">IFERROR(IF(DarlehenNichtBezahlt*DarlehenIstGut,ZahlungsDatum,""), "")</f>
        <v/>
      </c>
      <c r="D184" s="26" t="str">
        <f ca="1">IFERROR(IF(DarlehenNichtBezahlt*DarlehenIstGut,DarlehensWert,""), "")</f>
        <v/>
      </c>
      <c r="E184" s="26" t="str">
        <f ca="1">IFERROR(IF(DarlehenNichtBezahlt*DarlehenIstGut,MonatlicheZahlung,""), "")</f>
        <v/>
      </c>
      <c r="F184" s="26" t="str">
        <f ca="1">IFERROR(IF(DarlehenNichtBezahlt*DarlehenIstGut,Kapital,""), "")</f>
        <v/>
      </c>
      <c r="G184" s="26" t="str">
        <f ca="1">IFERROR(IF(DarlehenNichtBezahlt*DarlehenIstGut,ZinsBetrag,""), "")</f>
        <v/>
      </c>
      <c r="H184" s="26" t="str">
        <f ca="1">IFERROR(IF(DarlehenNichtBezahlt*DarlehenIstGut,AbschlussSaldo,""), "")</f>
        <v/>
      </c>
    </row>
    <row r="185" spans="2:8" ht="20.100000000000001" customHeight="1">
      <c r="B185" s="28" t="str">
        <f ca="1">IFERROR(IF(DarlehenNichtBezahlt*DarlehenIstGut,ZahlungNummer,""), "")</f>
        <v/>
      </c>
      <c r="C185" s="27" t="str">
        <f ca="1">IFERROR(IF(DarlehenNichtBezahlt*DarlehenIstGut,ZahlungsDatum,""), "")</f>
        <v/>
      </c>
      <c r="D185" s="26" t="str">
        <f ca="1">IFERROR(IF(DarlehenNichtBezahlt*DarlehenIstGut,DarlehensWert,""), "")</f>
        <v/>
      </c>
      <c r="E185" s="26" t="str">
        <f ca="1">IFERROR(IF(DarlehenNichtBezahlt*DarlehenIstGut,MonatlicheZahlung,""), "")</f>
        <v/>
      </c>
      <c r="F185" s="26" t="str">
        <f ca="1">IFERROR(IF(DarlehenNichtBezahlt*DarlehenIstGut,Kapital,""), "")</f>
        <v/>
      </c>
      <c r="G185" s="26" t="str">
        <f ca="1">IFERROR(IF(DarlehenNichtBezahlt*DarlehenIstGut,ZinsBetrag,""), "")</f>
        <v/>
      </c>
      <c r="H185" s="26" t="str">
        <f ca="1">IFERROR(IF(DarlehenNichtBezahlt*DarlehenIstGut,AbschlussSaldo,""), "")</f>
        <v/>
      </c>
    </row>
    <row r="186" spans="2:8" ht="20.100000000000001" customHeight="1">
      <c r="B186" s="28" t="str">
        <f ca="1">IFERROR(IF(DarlehenNichtBezahlt*DarlehenIstGut,ZahlungNummer,""), "")</f>
        <v/>
      </c>
      <c r="C186" s="27" t="str">
        <f ca="1">IFERROR(IF(DarlehenNichtBezahlt*DarlehenIstGut,ZahlungsDatum,""), "")</f>
        <v/>
      </c>
      <c r="D186" s="26" t="str">
        <f ca="1">IFERROR(IF(DarlehenNichtBezahlt*DarlehenIstGut,DarlehensWert,""), "")</f>
        <v/>
      </c>
      <c r="E186" s="26" t="str">
        <f ca="1">IFERROR(IF(DarlehenNichtBezahlt*DarlehenIstGut,MonatlicheZahlung,""), "")</f>
        <v/>
      </c>
      <c r="F186" s="26" t="str">
        <f ca="1">IFERROR(IF(DarlehenNichtBezahlt*DarlehenIstGut,Kapital,""), "")</f>
        <v/>
      </c>
      <c r="G186" s="26" t="str">
        <f ca="1">IFERROR(IF(DarlehenNichtBezahlt*DarlehenIstGut,ZinsBetrag,""), "")</f>
        <v/>
      </c>
      <c r="H186" s="26" t="str">
        <f ca="1">IFERROR(IF(DarlehenNichtBezahlt*DarlehenIstGut,AbschlussSaldo,""), "")</f>
        <v/>
      </c>
    </row>
    <row r="187" spans="2:8" ht="20.100000000000001" customHeight="1">
      <c r="B187" s="28" t="str">
        <f ca="1">IFERROR(IF(DarlehenNichtBezahlt*DarlehenIstGut,ZahlungNummer,""), "")</f>
        <v/>
      </c>
      <c r="C187" s="27" t="str">
        <f ca="1">IFERROR(IF(DarlehenNichtBezahlt*DarlehenIstGut,ZahlungsDatum,""), "")</f>
        <v/>
      </c>
      <c r="D187" s="26" t="str">
        <f ca="1">IFERROR(IF(DarlehenNichtBezahlt*DarlehenIstGut,DarlehensWert,""), "")</f>
        <v/>
      </c>
      <c r="E187" s="26" t="str">
        <f ca="1">IFERROR(IF(DarlehenNichtBezahlt*DarlehenIstGut,MonatlicheZahlung,""), "")</f>
        <v/>
      </c>
      <c r="F187" s="26" t="str">
        <f ca="1">IFERROR(IF(DarlehenNichtBezahlt*DarlehenIstGut,Kapital,""), "")</f>
        <v/>
      </c>
      <c r="G187" s="26" t="str">
        <f ca="1">IFERROR(IF(DarlehenNichtBezahlt*DarlehenIstGut,ZinsBetrag,""), "")</f>
        <v/>
      </c>
      <c r="H187" s="26" t="str">
        <f ca="1">IFERROR(IF(DarlehenNichtBezahlt*DarlehenIstGut,AbschlussSaldo,""), "")</f>
        <v/>
      </c>
    </row>
    <row r="188" spans="2:8" ht="20.100000000000001" customHeight="1">
      <c r="B188" s="28" t="str">
        <f ca="1">IFERROR(IF(DarlehenNichtBezahlt*DarlehenIstGut,ZahlungNummer,""), "")</f>
        <v/>
      </c>
      <c r="C188" s="27" t="str">
        <f ca="1">IFERROR(IF(DarlehenNichtBezahlt*DarlehenIstGut,ZahlungsDatum,""), "")</f>
        <v/>
      </c>
      <c r="D188" s="26" t="str">
        <f ca="1">IFERROR(IF(DarlehenNichtBezahlt*DarlehenIstGut,DarlehensWert,""), "")</f>
        <v/>
      </c>
      <c r="E188" s="26" t="str">
        <f ca="1">IFERROR(IF(DarlehenNichtBezahlt*DarlehenIstGut,MonatlicheZahlung,""), "")</f>
        <v/>
      </c>
      <c r="F188" s="26" t="str">
        <f ca="1">IFERROR(IF(DarlehenNichtBezahlt*DarlehenIstGut,Kapital,""), "")</f>
        <v/>
      </c>
      <c r="G188" s="26" t="str">
        <f ca="1">IFERROR(IF(DarlehenNichtBezahlt*DarlehenIstGut,ZinsBetrag,""), "")</f>
        <v/>
      </c>
      <c r="H188" s="26" t="str">
        <f ca="1">IFERROR(IF(DarlehenNichtBezahlt*DarlehenIstGut,AbschlussSaldo,""), "")</f>
        <v/>
      </c>
    </row>
    <row r="189" spans="2:8" ht="20.100000000000001" customHeight="1">
      <c r="B189" s="28" t="str">
        <f ca="1">IFERROR(IF(DarlehenNichtBezahlt*DarlehenIstGut,ZahlungNummer,""), "")</f>
        <v/>
      </c>
      <c r="C189" s="27" t="str">
        <f ca="1">IFERROR(IF(DarlehenNichtBezahlt*DarlehenIstGut,ZahlungsDatum,""), "")</f>
        <v/>
      </c>
      <c r="D189" s="26" t="str">
        <f ca="1">IFERROR(IF(DarlehenNichtBezahlt*DarlehenIstGut,DarlehensWert,""), "")</f>
        <v/>
      </c>
      <c r="E189" s="26" t="str">
        <f ca="1">IFERROR(IF(DarlehenNichtBezahlt*DarlehenIstGut,MonatlicheZahlung,""), "")</f>
        <v/>
      </c>
      <c r="F189" s="26" t="str">
        <f ca="1">IFERROR(IF(DarlehenNichtBezahlt*DarlehenIstGut,Kapital,""), "")</f>
        <v/>
      </c>
      <c r="G189" s="26" t="str">
        <f ca="1">IFERROR(IF(DarlehenNichtBezahlt*DarlehenIstGut,ZinsBetrag,""), "")</f>
        <v/>
      </c>
      <c r="H189" s="26" t="str">
        <f ca="1">IFERROR(IF(DarlehenNichtBezahlt*DarlehenIstGut,AbschlussSaldo,""), "")</f>
        <v/>
      </c>
    </row>
    <row r="190" spans="2:8" ht="20.100000000000001" customHeight="1">
      <c r="B190" s="28" t="str">
        <f ca="1">IFERROR(IF(DarlehenNichtBezahlt*DarlehenIstGut,ZahlungNummer,""), "")</f>
        <v/>
      </c>
      <c r="C190" s="27" t="str">
        <f ca="1">IFERROR(IF(DarlehenNichtBezahlt*DarlehenIstGut,ZahlungsDatum,""), "")</f>
        <v/>
      </c>
      <c r="D190" s="26" t="str">
        <f ca="1">IFERROR(IF(DarlehenNichtBezahlt*DarlehenIstGut,DarlehensWert,""), "")</f>
        <v/>
      </c>
      <c r="E190" s="26" t="str">
        <f ca="1">IFERROR(IF(DarlehenNichtBezahlt*DarlehenIstGut,MonatlicheZahlung,""), "")</f>
        <v/>
      </c>
      <c r="F190" s="26" t="str">
        <f ca="1">IFERROR(IF(DarlehenNichtBezahlt*DarlehenIstGut,Kapital,""), "")</f>
        <v/>
      </c>
      <c r="G190" s="26" t="str">
        <f ca="1">IFERROR(IF(DarlehenNichtBezahlt*DarlehenIstGut,ZinsBetrag,""), "")</f>
        <v/>
      </c>
      <c r="H190" s="26" t="str">
        <f ca="1">IFERROR(IF(DarlehenNichtBezahlt*DarlehenIstGut,AbschlussSaldo,""), "")</f>
        <v/>
      </c>
    </row>
    <row r="191" spans="2:8" ht="20.100000000000001" customHeight="1">
      <c r="B191" s="28" t="str">
        <f ca="1">IFERROR(IF(DarlehenNichtBezahlt*DarlehenIstGut,ZahlungNummer,""), "")</f>
        <v/>
      </c>
      <c r="C191" s="27" t="str">
        <f ca="1">IFERROR(IF(DarlehenNichtBezahlt*DarlehenIstGut,ZahlungsDatum,""), "")</f>
        <v/>
      </c>
      <c r="D191" s="26" t="str">
        <f ca="1">IFERROR(IF(DarlehenNichtBezahlt*DarlehenIstGut,DarlehensWert,""), "")</f>
        <v/>
      </c>
      <c r="E191" s="26" t="str">
        <f ca="1">IFERROR(IF(DarlehenNichtBezahlt*DarlehenIstGut,MonatlicheZahlung,""), "")</f>
        <v/>
      </c>
      <c r="F191" s="26" t="str">
        <f ca="1">IFERROR(IF(DarlehenNichtBezahlt*DarlehenIstGut,Kapital,""), "")</f>
        <v/>
      </c>
      <c r="G191" s="26" t="str">
        <f ca="1">IFERROR(IF(DarlehenNichtBezahlt*DarlehenIstGut,ZinsBetrag,""), "")</f>
        <v/>
      </c>
      <c r="H191" s="26" t="str">
        <f ca="1">IFERROR(IF(DarlehenNichtBezahlt*DarlehenIstGut,AbschlussSaldo,""), "")</f>
        <v/>
      </c>
    </row>
    <row r="192" spans="2:8" ht="20.100000000000001" customHeight="1">
      <c r="B192" s="28" t="str">
        <f ca="1">IFERROR(IF(DarlehenNichtBezahlt*DarlehenIstGut,ZahlungNummer,""), "")</f>
        <v/>
      </c>
      <c r="C192" s="27" t="str">
        <f ca="1">IFERROR(IF(DarlehenNichtBezahlt*DarlehenIstGut,ZahlungsDatum,""), "")</f>
        <v/>
      </c>
      <c r="D192" s="26" t="str">
        <f ca="1">IFERROR(IF(DarlehenNichtBezahlt*DarlehenIstGut,DarlehensWert,""), "")</f>
        <v/>
      </c>
      <c r="E192" s="26" t="str">
        <f ca="1">IFERROR(IF(DarlehenNichtBezahlt*DarlehenIstGut,MonatlicheZahlung,""), "")</f>
        <v/>
      </c>
      <c r="F192" s="26" t="str">
        <f ca="1">IFERROR(IF(DarlehenNichtBezahlt*DarlehenIstGut,Kapital,""), "")</f>
        <v/>
      </c>
      <c r="G192" s="26" t="str">
        <f ca="1">IFERROR(IF(DarlehenNichtBezahlt*DarlehenIstGut,ZinsBetrag,""), "")</f>
        <v/>
      </c>
      <c r="H192" s="26" t="str">
        <f ca="1">IFERROR(IF(DarlehenNichtBezahlt*DarlehenIstGut,AbschlussSaldo,""), "")</f>
        <v/>
      </c>
    </row>
    <row r="193" spans="2:8" ht="20.100000000000001" customHeight="1">
      <c r="B193" s="28" t="str">
        <f ca="1">IFERROR(IF(DarlehenNichtBezahlt*DarlehenIstGut,ZahlungNummer,""), "")</f>
        <v/>
      </c>
      <c r="C193" s="27" t="str">
        <f ca="1">IFERROR(IF(DarlehenNichtBezahlt*DarlehenIstGut,ZahlungsDatum,""), "")</f>
        <v/>
      </c>
      <c r="D193" s="26" t="str">
        <f ca="1">IFERROR(IF(DarlehenNichtBezahlt*DarlehenIstGut,DarlehensWert,""), "")</f>
        <v/>
      </c>
      <c r="E193" s="26" t="str">
        <f ca="1">IFERROR(IF(DarlehenNichtBezahlt*DarlehenIstGut,MonatlicheZahlung,""), "")</f>
        <v/>
      </c>
      <c r="F193" s="26" t="str">
        <f ca="1">IFERROR(IF(DarlehenNichtBezahlt*DarlehenIstGut,Kapital,""), "")</f>
        <v/>
      </c>
      <c r="G193" s="26" t="str">
        <f ca="1">IFERROR(IF(DarlehenNichtBezahlt*DarlehenIstGut,ZinsBetrag,""), "")</f>
        <v/>
      </c>
      <c r="H193" s="26" t="str">
        <f ca="1">IFERROR(IF(DarlehenNichtBezahlt*DarlehenIstGut,AbschlussSaldo,""), "")</f>
        <v/>
      </c>
    </row>
    <row r="194" spans="2:8" ht="20.100000000000001" customHeight="1">
      <c r="B194" s="28" t="str">
        <f ca="1">IFERROR(IF(DarlehenNichtBezahlt*DarlehenIstGut,ZahlungNummer,""), "")</f>
        <v/>
      </c>
      <c r="C194" s="27" t="str">
        <f ca="1">IFERROR(IF(DarlehenNichtBezahlt*DarlehenIstGut,ZahlungsDatum,""), "")</f>
        <v/>
      </c>
      <c r="D194" s="26" t="str">
        <f ca="1">IFERROR(IF(DarlehenNichtBezahlt*DarlehenIstGut,DarlehensWert,""), "")</f>
        <v/>
      </c>
      <c r="E194" s="26" t="str">
        <f ca="1">IFERROR(IF(DarlehenNichtBezahlt*DarlehenIstGut,MonatlicheZahlung,""), "")</f>
        <v/>
      </c>
      <c r="F194" s="26" t="str">
        <f ca="1">IFERROR(IF(DarlehenNichtBezahlt*DarlehenIstGut,Kapital,""), "")</f>
        <v/>
      </c>
      <c r="G194" s="26" t="str">
        <f ca="1">IFERROR(IF(DarlehenNichtBezahlt*DarlehenIstGut,ZinsBetrag,""), "")</f>
        <v/>
      </c>
      <c r="H194" s="26" t="str">
        <f ca="1">IFERROR(IF(DarlehenNichtBezahlt*DarlehenIstGut,AbschlussSaldo,""), "")</f>
        <v/>
      </c>
    </row>
    <row r="195" spans="2:8" ht="20.100000000000001" customHeight="1">
      <c r="B195" s="28" t="str">
        <f ca="1">IFERROR(IF(DarlehenNichtBezahlt*DarlehenIstGut,ZahlungNummer,""), "")</f>
        <v/>
      </c>
      <c r="C195" s="27" t="str">
        <f ca="1">IFERROR(IF(DarlehenNichtBezahlt*DarlehenIstGut,ZahlungsDatum,""), "")</f>
        <v/>
      </c>
      <c r="D195" s="26" t="str">
        <f ca="1">IFERROR(IF(DarlehenNichtBezahlt*DarlehenIstGut,DarlehensWert,""), "")</f>
        <v/>
      </c>
      <c r="E195" s="26" t="str">
        <f ca="1">IFERROR(IF(DarlehenNichtBezahlt*DarlehenIstGut,MonatlicheZahlung,""), "")</f>
        <v/>
      </c>
      <c r="F195" s="26" t="str">
        <f ca="1">IFERROR(IF(DarlehenNichtBezahlt*DarlehenIstGut,Kapital,""), "")</f>
        <v/>
      </c>
      <c r="G195" s="26" t="str">
        <f ca="1">IFERROR(IF(DarlehenNichtBezahlt*DarlehenIstGut,ZinsBetrag,""), "")</f>
        <v/>
      </c>
      <c r="H195" s="26" t="str">
        <f ca="1">IFERROR(IF(DarlehenNichtBezahlt*DarlehenIstGut,AbschlussSaldo,""), "")</f>
        <v/>
      </c>
    </row>
    <row r="196" spans="2:8" ht="20.100000000000001" customHeight="1">
      <c r="B196" s="28" t="str">
        <f ca="1">IFERROR(IF(DarlehenNichtBezahlt*DarlehenIstGut,ZahlungNummer,""), "")</f>
        <v/>
      </c>
      <c r="C196" s="27" t="str">
        <f ca="1">IFERROR(IF(DarlehenNichtBezahlt*DarlehenIstGut,ZahlungsDatum,""), "")</f>
        <v/>
      </c>
      <c r="D196" s="26" t="str">
        <f ca="1">IFERROR(IF(DarlehenNichtBezahlt*DarlehenIstGut,DarlehensWert,""), "")</f>
        <v/>
      </c>
      <c r="E196" s="26" t="str">
        <f ca="1">IFERROR(IF(DarlehenNichtBezahlt*DarlehenIstGut,MonatlicheZahlung,""), "")</f>
        <v/>
      </c>
      <c r="F196" s="26" t="str">
        <f ca="1">IFERROR(IF(DarlehenNichtBezahlt*DarlehenIstGut,Kapital,""), "")</f>
        <v/>
      </c>
      <c r="G196" s="26" t="str">
        <f ca="1">IFERROR(IF(DarlehenNichtBezahlt*DarlehenIstGut,ZinsBetrag,""), "")</f>
        <v/>
      </c>
      <c r="H196" s="26" t="str">
        <f ca="1">IFERROR(IF(DarlehenNichtBezahlt*DarlehenIstGut,AbschlussSaldo,""), "")</f>
        <v/>
      </c>
    </row>
    <row r="197" spans="2:8" ht="20.100000000000001" customHeight="1">
      <c r="B197" s="28" t="str">
        <f ca="1">IFERROR(IF(DarlehenNichtBezahlt*DarlehenIstGut,ZahlungNummer,""), "")</f>
        <v/>
      </c>
      <c r="C197" s="27" t="str">
        <f ca="1">IFERROR(IF(DarlehenNichtBezahlt*DarlehenIstGut,ZahlungsDatum,""), "")</f>
        <v/>
      </c>
      <c r="D197" s="26" t="str">
        <f ca="1">IFERROR(IF(DarlehenNichtBezahlt*DarlehenIstGut,DarlehensWert,""), "")</f>
        <v/>
      </c>
      <c r="E197" s="26" t="str">
        <f ca="1">IFERROR(IF(DarlehenNichtBezahlt*DarlehenIstGut,MonatlicheZahlung,""), "")</f>
        <v/>
      </c>
      <c r="F197" s="26" t="str">
        <f ca="1">IFERROR(IF(DarlehenNichtBezahlt*DarlehenIstGut,Kapital,""), "")</f>
        <v/>
      </c>
      <c r="G197" s="26" t="str">
        <f ca="1">IFERROR(IF(DarlehenNichtBezahlt*DarlehenIstGut,ZinsBetrag,""), "")</f>
        <v/>
      </c>
      <c r="H197" s="26" t="str">
        <f ca="1">IFERROR(IF(DarlehenNichtBezahlt*DarlehenIstGut,AbschlussSaldo,""), "")</f>
        <v/>
      </c>
    </row>
    <row r="198" spans="2:8" ht="20.100000000000001" customHeight="1">
      <c r="B198" s="28" t="str">
        <f ca="1">IFERROR(IF(DarlehenNichtBezahlt*DarlehenIstGut,ZahlungNummer,""), "")</f>
        <v/>
      </c>
      <c r="C198" s="27" t="str">
        <f ca="1">IFERROR(IF(DarlehenNichtBezahlt*DarlehenIstGut,ZahlungsDatum,""), "")</f>
        <v/>
      </c>
      <c r="D198" s="26" t="str">
        <f ca="1">IFERROR(IF(DarlehenNichtBezahlt*DarlehenIstGut,DarlehensWert,""), "")</f>
        <v/>
      </c>
      <c r="E198" s="26" t="str">
        <f ca="1">IFERROR(IF(DarlehenNichtBezahlt*DarlehenIstGut,MonatlicheZahlung,""), "")</f>
        <v/>
      </c>
      <c r="F198" s="26" t="str">
        <f ca="1">IFERROR(IF(DarlehenNichtBezahlt*DarlehenIstGut,Kapital,""), "")</f>
        <v/>
      </c>
      <c r="G198" s="26" t="str">
        <f ca="1">IFERROR(IF(DarlehenNichtBezahlt*DarlehenIstGut,ZinsBetrag,""), "")</f>
        <v/>
      </c>
      <c r="H198" s="26" t="str">
        <f ca="1">IFERROR(IF(DarlehenNichtBezahlt*DarlehenIstGut,AbschlussSaldo,""), "")</f>
        <v/>
      </c>
    </row>
    <row r="199" spans="2:8" ht="20.100000000000001" customHeight="1">
      <c r="B199" s="28" t="str">
        <f ca="1">IFERROR(IF(DarlehenNichtBezahlt*DarlehenIstGut,ZahlungNummer,""), "")</f>
        <v/>
      </c>
      <c r="C199" s="27" t="str">
        <f ca="1">IFERROR(IF(DarlehenNichtBezahlt*DarlehenIstGut,ZahlungsDatum,""), "")</f>
        <v/>
      </c>
      <c r="D199" s="26" t="str">
        <f ca="1">IFERROR(IF(DarlehenNichtBezahlt*DarlehenIstGut,DarlehensWert,""), "")</f>
        <v/>
      </c>
      <c r="E199" s="26" t="str">
        <f ca="1">IFERROR(IF(DarlehenNichtBezahlt*DarlehenIstGut,MonatlicheZahlung,""), "")</f>
        <v/>
      </c>
      <c r="F199" s="26" t="str">
        <f ca="1">IFERROR(IF(DarlehenNichtBezahlt*DarlehenIstGut,Kapital,""), "")</f>
        <v/>
      </c>
      <c r="G199" s="26" t="str">
        <f ca="1">IFERROR(IF(DarlehenNichtBezahlt*DarlehenIstGut,ZinsBetrag,""), "")</f>
        <v/>
      </c>
      <c r="H199" s="26" t="str">
        <f ca="1">IFERROR(IF(DarlehenNichtBezahlt*DarlehenIstGut,AbschlussSaldo,""), "")</f>
        <v/>
      </c>
    </row>
    <row r="200" spans="2:8" ht="20.100000000000001" customHeight="1">
      <c r="B200" s="28" t="str">
        <f ca="1">IFERROR(IF(DarlehenNichtBezahlt*DarlehenIstGut,ZahlungNummer,""), "")</f>
        <v/>
      </c>
      <c r="C200" s="27" t="str">
        <f ca="1">IFERROR(IF(DarlehenNichtBezahlt*DarlehenIstGut,ZahlungsDatum,""), "")</f>
        <v/>
      </c>
      <c r="D200" s="26" t="str">
        <f ca="1">IFERROR(IF(DarlehenNichtBezahlt*DarlehenIstGut,DarlehensWert,""), "")</f>
        <v/>
      </c>
      <c r="E200" s="26" t="str">
        <f ca="1">IFERROR(IF(DarlehenNichtBezahlt*DarlehenIstGut,MonatlicheZahlung,""), "")</f>
        <v/>
      </c>
      <c r="F200" s="26" t="str">
        <f ca="1">IFERROR(IF(DarlehenNichtBezahlt*DarlehenIstGut,Kapital,""), "")</f>
        <v/>
      </c>
      <c r="G200" s="26" t="str">
        <f ca="1">IFERROR(IF(DarlehenNichtBezahlt*DarlehenIstGut,ZinsBetrag,""), "")</f>
        <v/>
      </c>
      <c r="H200" s="26" t="str">
        <f ca="1">IFERROR(IF(DarlehenNichtBezahlt*DarlehenIstGut,AbschlussSaldo,""), "")</f>
        <v/>
      </c>
    </row>
    <row r="201" spans="2:8" ht="20.100000000000001" customHeight="1">
      <c r="B201" s="28" t="str">
        <f ca="1">IFERROR(IF(DarlehenNichtBezahlt*DarlehenIstGut,ZahlungNummer,""), "")</f>
        <v/>
      </c>
      <c r="C201" s="27" t="str">
        <f ca="1">IFERROR(IF(DarlehenNichtBezahlt*DarlehenIstGut,ZahlungsDatum,""), "")</f>
        <v/>
      </c>
      <c r="D201" s="26" t="str">
        <f ca="1">IFERROR(IF(DarlehenNichtBezahlt*DarlehenIstGut,DarlehensWert,""), "")</f>
        <v/>
      </c>
      <c r="E201" s="26" t="str">
        <f ca="1">IFERROR(IF(DarlehenNichtBezahlt*DarlehenIstGut,MonatlicheZahlung,""), "")</f>
        <v/>
      </c>
      <c r="F201" s="26" t="str">
        <f ca="1">IFERROR(IF(DarlehenNichtBezahlt*DarlehenIstGut,Kapital,""), "")</f>
        <v/>
      </c>
      <c r="G201" s="26" t="str">
        <f ca="1">IFERROR(IF(DarlehenNichtBezahlt*DarlehenIstGut,ZinsBetrag,""), "")</f>
        <v/>
      </c>
      <c r="H201" s="26" t="str">
        <f ca="1">IFERROR(IF(DarlehenNichtBezahlt*DarlehenIstGut,AbschlussSaldo,""), "")</f>
        <v/>
      </c>
    </row>
    <row r="202" spans="2:8" ht="20.100000000000001" customHeight="1">
      <c r="B202" s="28" t="str">
        <f ca="1">IFERROR(IF(DarlehenNichtBezahlt*DarlehenIstGut,ZahlungNummer,""), "")</f>
        <v/>
      </c>
      <c r="C202" s="27" t="str">
        <f ca="1">IFERROR(IF(DarlehenNichtBezahlt*DarlehenIstGut,ZahlungsDatum,""), "")</f>
        <v/>
      </c>
      <c r="D202" s="26" t="str">
        <f ca="1">IFERROR(IF(DarlehenNichtBezahlt*DarlehenIstGut,DarlehensWert,""), "")</f>
        <v/>
      </c>
      <c r="E202" s="26" t="str">
        <f ca="1">IFERROR(IF(DarlehenNichtBezahlt*DarlehenIstGut,MonatlicheZahlung,""), "")</f>
        <v/>
      </c>
      <c r="F202" s="26" t="str">
        <f ca="1">IFERROR(IF(DarlehenNichtBezahlt*DarlehenIstGut,Kapital,""), "")</f>
        <v/>
      </c>
      <c r="G202" s="26" t="str">
        <f ca="1">IFERROR(IF(DarlehenNichtBezahlt*DarlehenIstGut,ZinsBetrag,""), "")</f>
        <v/>
      </c>
      <c r="H202" s="26" t="str">
        <f ca="1">IFERROR(IF(DarlehenNichtBezahlt*DarlehenIstGut,AbschlussSaldo,""), "")</f>
        <v/>
      </c>
    </row>
    <row r="203" spans="2:8" ht="20.100000000000001" customHeight="1">
      <c r="B203" s="28" t="str">
        <f ca="1">IFERROR(IF(DarlehenNichtBezahlt*DarlehenIstGut,ZahlungNummer,""), "")</f>
        <v/>
      </c>
      <c r="C203" s="27" t="str">
        <f ca="1">IFERROR(IF(DarlehenNichtBezahlt*DarlehenIstGut,ZahlungsDatum,""), "")</f>
        <v/>
      </c>
      <c r="D203" s="26" t="str">
        <f ca="1">IFERROR(IF(DarlehenNichtBezahlt*DarlehenIstGut,DarlehensWert,""), "")</f>
        <v/>
      </c>
      <c r="E203" s="26" t="str">
        <f ca="1">IFERROR(IF(DarlehenNichtBezahlt*DarlehenIstGut,MonatlicheZahlung,""), "")</f>
        <v/>
      </c>
      <c r="F203" s="26" t="str">
        <f ca="1">IFERROR(IF(DarlehenNichtBezahlt*DarlehenIstGut,Kapital,""), "")</f>
        <v/>
      </c>
      <c r="G203" s="26" t="str">
        <f ca="1">IFERROR(IF(DarlehenNichtBezahlt*DarlehenIstGut,ZinsBetrag,""), "")</f>
        <v/>
      </c>
      <c r="H203" s="26" t="str">
        <f ca="1">IFERROR(IF(DarlehenNichtBezahlt*DarlehenIstGut,AbschlussSaldo,""), "")</f>
        <v/>
      </c>
    </row>
    <row r="204" spans="2:8" ht="20.100000000000001" customHeight="1">
      <c r="B204" s="28" t="str">
        <f ca="1">IFERROR(IF(DarlehenNichtBezahlt*DarlehenIstGut,ZahlungNummer,""), "")</f>
        <v/>
      </c>
      <c r="C204" s="27" t="str">
        <f ca="1">IFERROR(IF(DarlehenNichtBezahlt*DarlehenIstGut,ZahlungsDatum,""), "")</f>
        <v/>
      </c>
      <c r="D204" s="26" t="str">
        <f ca="1">IFERROR(IF(DarlehenNichtBezahlt*DarlehenIstGut,DarlehensWert,""), "")</f>
        <v/>
      </c>
      <c r="E204" s="26" t="str">
        <f ca="1">IFERROR(IF(DarlehenNichtBezahlt*DarlehenIstGut,MonatlicheZahlung,""), "")</f>
        <v/>
      </c>
      <c r="F204" s="26" t="str">
        <f ca="1">IFERROR(IF(DarlehenNichtBezahlt*DarlehenIstGut,Kapital,""), "")</f>
        <v/>
      </c>
      <c r="G204" s="26" t="str">
        <f ca="1">IFERROR(IF(DarlehenNichtBezahlt*DarlehenIstGut,ZinsBetrag,""), "")</f>
        <v/>
      </c>
      <c r="H204" s="26" t="str">
        <f ca="1">IFERROR(IF(DarlehenNichtBezahlt*DarlehenIstGut,AbschlussSaldo,""), "")</f>
        <v/>
      </c>
    </row>
    <row r="205" spans="2:8" ht="20.100000000000001" customHeight="1">
      <c r="B205" s="28" t="str">
        <f ca="1">IFERROR(IF(DarlehenNichtBezahlt*DarlehenIstGut,ZahlungNummer,""), "")</f>
        <v/>
      </c>
      <c r="C205" s="27" t="str">
        <f ca="1">IFERROR(IF(DarlehenNichtBezahlt*DarlehenIstGut,ZahlungsDatum,""), "")</f>
        <v/>
      </c>
      <c r="D205" s="26" t="str">
        <f ca="1">IFERROR(IF(DarlehenNichtBezahlt*DarlehenIstGut,DarlehensWert,""), "")</f>
        <v/>
      </c>
      <c r="E205" s="26" t="str">
        <f ca="1">IFERROR(IF(DarlehenNichtBezahlt*DarlehenIstGut,MonatlicheZahlung,""), "")</f>
        <v/>
      </c>
      <c r="F205" s="26" t="str">
        <f ca="1">IFERROR(IF(DarlehenNichtBezahlt*DarlehenIstGut,Kapital,""), "")</f>
        <v/>
      </c>
      <c r="G205" s="26" t="str">
        <f ca="1">IFERROR(IF(DarlehenNichtBezahlt*DarlehenIstGut,ZinsBetrag,""), "")</f>
        <v/>
      </c>
      <c r="H205" s="26" t="str">
        <f ca="1">IFERROR(IF(DarlehenNichtBezahlt*DarlehenIstGut,AbschlussSaldo,""), "")</f>
        <v/>
      </c>
    </row>
    <row r="206" spans="2:8" ht="20.100000000000001" customHeight="1">
      <c r="B206" s="28" t="str">
        <f ca="1">IFERROR(IF(DarlehenNichtBezahlt*DarlehenIstGut,ZahlungNummer,""), "")</f>
        <v/>
      </c>
      <c r="C206" s="27" t="str">
        <f ca="1">IFERROR(IF(DarlehenNichtBezahlt*DarlehenIstGut,ZahlungsDatum,""), "")</f>
        <v/>
      </c>
      <c r="D206" s="26" t="str">
        <f ca="1">IFERROR(IF(DarlehenNichtBezahlt*DarlehenIstGut,DarlehensWert,""), "")</f>
        <v/>
      </c>
      <c r="E206" s="26" t="str">
        <f ca="1">IFERROR(IF(DarlehenNichtBezahlt*DarlehenIstGut,MonatlicheZahlung,""), "")</f>
        <v/>
      </c>
      <c r="F206" s="26" t="str">
        <f ca="1">IFERROR(IF(DarlehenNichtBezahlt*DarlehenIstGut,Kapital,""), "")</f>
        <v/>
      </c>
      <c r="G206" s="26" t="str">
        <f ca="1">IFERROR(IF(DarlehenNichtBezahlt*DarlehenIstGut,ZinsBetrag,""), "")</f>
        <v/>
      </c>
      <c r="H206" s="26" t="str">
        <f ca="1">IFERROR(IF(DarlehenNichtBezahlt*DarlehenIstGut,AbschlussSaldo,""), "")</f>
        <v/>
      </c>
    </row>
    <row r="207" spans="2:8" ht="20.100000000000001" customHeight="1">
      <c r="B207" s="28" t="str">
        <f ca="1">IFERROR(IF(DarlehenNichtBezahlt*DarlehenIstGut,ZahlungNummer,""), "")</f>
        <v/>
      </c>
      <c r="C207" s="27" t="str">
        <f ca="1">IFERROR(IF(DarlehenNichtBezahlt*DarlehenIstGut,ZahlungsDatum,""), "")</f>
        <v/>
      </c>
      <c r="D207" s="26" t="str">
        <f ca="1">IFERROR(IF(DarlehenNichtBezahlt*DarlehenIstGut,DarlehensWert,""), "")</f>
        <v/>
      </c>
      <c r="E207" s="26" t="str">
        <f ca="1">IFERROR(IF(DarlehenNichtBezahlt*DarlehenIstGut,MonatlicheZahlung,""), "")</f>
        <v/>
      </c>
      <c r="F207" s="26" t="str">
        <f ca="1">IFERROR(IF(DarlehenNichtBezahlt*DarlehenIstGut,Kapital,""), "")</f>
        <v/>
      </c>
      <c r="G207" s="26" t="str">
        <f ca="1">IFERROR(IF(DarlehenNichtBezahlt*DarlehenIstGut,ZinsBetrag,""), "")</f>
        <v/>
      </c>
      <c r="H207" s="26" t="str">
        <f ca="1">IFERROR(IF(DarlehenNichtBezahlt*DarlehenIstGut,AbschlussSaldo,""), "")</f>
        <v/>
      </c>
    </row>
    <row r="208" spans="2:8" ht="20.100000000000001" customHeight="1">
      <c r="B208" s="28" t="str">
        <f ca="1">IFERROR(IF(DarlehenNichtBezahlt*DarlehenIstGut,ZahlungNummer,""), "")</f>
        <v/>
      </c>
      <c r="C208" s="27" t="str">
        <f ca="1">IFERROR(IF(DarlehenNichtBezahlt*DarlehenIstGut,ZahlungsDatum,""), "")</f>
        <v/>
      </c>
      <c r="D208" s="26" t="str">
        <f ca="1">IFERROR(IF(DarlehenNichtBezahlt*DarlehenIstGut,DarlehensWert,""), "")</f>
        <v/>
      </c>
      <c r="E208" s="26" t="str">
        <f ca="1">IFERROR(IF(DarlehenNichtBezahlt*DarlehenIstGut,MonatlicheZahlung,""), "")</f>
        <v/>
      </c>
      <c r="F208" s="26" t="str">
        <f ca="1">IFERROR(IF(DarlehenNichtBezahlt*DarlehenIstGut,Kapital,""), "")</f>
        <v/>
      </c>
      <c r="G208" s="26" t="str">
        <f ca="1">IFERROR(IF(DarlehenNichtBezahlt*DarlehenIstGut,ZinsBetrag,""), "")</f>
        <v/>
      </c>
      <c r="H208" s="26" t="str">
        <f ca="1">IFERROR(IF(DarlehenNichtBezahlt*DarlehenIstGut,AbschlussSaldo,""), "")</f>
        <v/>
      </c>
    </row>
    <row r="209" spans="2:8" ht="20.100000000000001" customHeight="1">
      <c r="B209" s="28" t="str">
        <f ca="1">IFERROR(IF(DarlehenNichtBezahlt*DarlehenIstGut,ZahlungNummer,""), "")</f>
        <v/>
      </c>
      <c r="C209" s="27" t="str">
        <f ca="1">IFERROR(IF(DarlehenNichtBezahlt*DarlehenIstGut,ZahlungsDatum,""), "")</f>
        <v/>
      </c>
      <c r="D209" s="26" t="str">
        <f ca="1">IFERROR(IF(DarlehenNichtBezahlt*DarlehenIstGut,DarlehensWert,""), "")</f>
        <v/>
      </c>
      <c r="E209" s="26" t="str">
        <f ca="1">IFERROR(IF(DarlehenNichtBezahlt*DarlehenIstGut,MonatlicheZahlung,""), "")</f>
        <v/>
      </c>
      <c r="F209" s="26" t="str">
        <f ca="1">IFERROR(IF(DarlehenNichtBezahlt*DarlehenIstGut,Kapital,""), "")</f>
        <v/>
      </c>
      <c r="G209" s="26" t="str">
        <f ca="1">IFERROR(IF(DarlehenNichtBezahlt*DarlehenIstGut,ZinsBetrag,""), "")</f>
        <v/>
      </c>
      <c r="H209" s="26" t="str">
        <f ca="1">IFERROR(IF(DarlehenNichtBezahlt*DarlehenIstGut,AbschlussSaldo,""), "")</f>
        <v/>
      </c>
    </row>
    <row r="210" spans="2:8" ht="20.100000000000001" customHeight="1">
      <c r="B210" s="28" t="str">
        <f ca="1">IFERROR(IF(DarlehenNichtBezahlt*DarlehenIstGut,ZahlungNummer,""), "")</f>
        <v/>
      </c>
      <c r="C210" s="27" t="str">
        <f ca="1">IFERROR(IF(DarlehenNichtBezahlt*DarlehenIstGut,ZahlungsDatum,""), "")</f>
        <v/>
      </c>
      <c r="D210" s="26" t="str">
        <f ca="1">IFERROR(IF(DarlehenNichtBezahlt*DarlehenIstGut,DarlehensWert,""), "")</f>
        <v/>
      </c>
      <c r="E210" s="26" t="str">
        <f ca="1">IFERROR(IF(DarlehenNichtBezahlt*DarlehenIstGut,MonatlicheZahlung,""), "")</f>
        <v/>
      </c>
      <c r="F210" s="26" t="str">
        <f ca="1">IFERROR(IF(DarlehenNichtBezahlt*DarlehenIstGut,Kapital,""), "")</f>
        <v/>
      </c>
      <c r="G210" s="26" t="str">
        <f ca="1">IFERROR(IF(DarlehenNichtBezahlt*DarlehenIstGut,ZinsBetrag,""), "")</f>
        <v/>
      </c>
      <c r="H210" s="26" t="str">
        <f ca="1">IFERROR(IF(DarlehenNichtBezahlt*DarlehenIstGut,AbschlussSaldo,""), "")</f>
        <v/>
      </c>
    </row>
    <row r="211" spans="2:8" ht="20.100000000000001" customHeight="1">
      <c r="B211" s="28" t="str">
        <f ca="1">IFERROR(IF(DarlehenNichtBezahlt*DarlehenIstGut,ZahlungNummer,""), "")</f>
        <v/>
      </c>
      <c r="C211" s="27" t="str">
        <f ca="1">IFERROR(IF(DarlehenNichtBezahlt*DarlehenIstGut,ZahlungsDatum,""), "")</f>
        <v/>
      </c>
      <c r="D211" s="26" t="str">
        <f ca="1">IFERROR(IF(DarlehenNichtBezahlt*DarlehenIstGut,DarlehensWert,""), "")</f>
        <v/>
      </c>
      <c r="E211" s="26" t="str">
        <f ca="1">IFERROR(IF(DarlehenNichtBezahlt*DarlehenIstGut,MonatlicheZahlung,""), "")</f>
        <v/>
      </c>
      <c r="F211" s="26" t="str">
        <f ca="1">IFERROR(IF(DarlehenNichtBezahlt*DarlehenIstGut,Kapital,""), "")</f>
        <v/>
      </c>
      <c r="G211" s="26" t="str">
        <f ca="1">IFERROR(IF(DarlehenNichtBezahlt*DarlehenIstGut,ZinsBetrag,""), "")</f>
        <v/>
      </c>
      <c r="H211" s="26" t="str">
        <f ca="1">IFERROR(IF(DarlehenNichtBezahlt*DarlehenIstGut,AbschlussSaldo,""), "")</f>
        <v/>
      </c>
    </row>
    <row r="212" spans="2:8" ht="20.100000000000001" customHeight="1">
      <c r="B212" s="28" t="str">
        <f ca="1">IFERROR(IF(DarlehenNichtBezahlt*DarlehenIstGut,ZahlungNummer,""), "")</f>
        <v/>
      </c>
      <c r="C212" s="27" t="str">
        <f ca="1">IFERROR(IF(DarlehenNichtBezahlt*DarlehenIstGut,ZahlungsDatum,""), "")</f>
        <v/>
      </c>
      <c r="D212" s="26" t="str">
        <f ca="1">IFERROR(IF(DarlehenNichtBezahlt*DarlehenIstGut,DarlehensWert,""), "")</f>
        <v/>
      </c>
      <c r="E212" s="26" t="str">
        <f ca="1">IFERROR(IF(DarlehenNichtBezahlt*DarlehenIstGut,MonatlicheZahlung,""), "")</f>
        <v/>
      </c>
      <c r="F212" s="26" t="str">
        <f ca="1">IFERROR(IF(DarlehenNichtBezahlt*DarlehenIstGut,Kapital,""), "")</f>
        <v/>
      </c>
      <c r="G212" s="26" t="str">
        <f ca="1">IFERROR(IF(DarlehenNichtBezahlt*DarlehenIstGut,ZinsBetrag,""), "")</f>
        <v/>
      </c>
      <c r="H212" s="26" t="str">
        <f ca="1">IFERROR(IF(DarlehenNichtBezahlt*DarlehenIstGut,AbschlussSaldo,""), "")</f>
        <v/>
      </c>
    </row>
    <row r="213" spans="2:8" ht="20.100000000000001" customHeight="1">
      <c r="B213" s="28" t="str">
        <f ca="1">IFERROR(IF(DarlehenNichtBezahlt*DarlehenIstGut,ZahlungNummer,""), "")</f>
        <v/>
      </c>
      <c r="C213" s="27" t="str">
        <f ca="1">IFERROR(IF(DarlehenNichtBezahlt*DarlehenIstGut,ZahlungsDatum,""), "")</f>
        <v/>
      </c>
      <c r="D213" s="26" t="str">
        <f ca="1">IFERROR(IF(DarlehenNichtBezahlt*DarlehenIstGut,DarlehensWert,""), "")</f>
        <v/>
      </c>
      <c r="E213" s="26" t="str">
        <f ca="1">IFERROR(IF(DarlehenNichtBezahlt*DarlehenIstGut,MonatlicheZahlung,""), "")</f>
        <v/>
      </c>
      <c r="F213" s="26" t="str">
        <f ca="1">IFERROR(IF(DarlehenNichtBezahlt*DarlehenIstGut,Kapital,""), "")</f>
        <v/>
      </c>
      <c r="G213" s="26" t="str">
        <f ca="1">IFERROR(IF(DarlehenNichtBezahlt*DarlehenIstGut,ZinsBetrag,""), "")</f>
        <v/>
      </c>
      <c r="H213" s="26" t="str">
        <f ca="1">IFERROR(IF(DarlehenNichtBezahlt*DarlehenIstGut,AbschlussSaldo,""), "")</f>
        <v/>
      </c>
    </row>
    <row r="214" spans="2:8" ht="20.100000000000001" customHeight="1">
      <c r="B214" s="28" t="str">
        <f ca="1">IFERROR(IF(DarlehenNichtBezahlt*DarlehenIstGut,ZahlungNummer,""), "")</f>
        <v/>
      </c>
      <c r="C214" s="27" t="str">
        <f ca="1">IFERROR(IF(DarlehenNichtBezahlt*DarlehenIstGut,ZahlungsDatum,""), "")</f>
        <v/>
      </c>
      <c r="D214" s="26" t="str">
        <f ca="1">IFERROR(IF(DarlehenNichtBezahlt*DarlehenIstGut,DarlehensWert,""), "")</f>
        <v/>
      </c>
      <c r="E214" s="26" t="str">
        <f ca="1">IFERROR(IF(DarlehenNichtBezahlt*DarlehenIstGut,MonatlicheZahlung,""), "")</f>
        <v/>
      </c>
      <c r="F214" s="26" t="str">
        <f ca="1">IFERROR(IF(DarlehenNichtBezahlt*DarlehenIstGut,Kapital,""), "")</f>
        <v/>
      </c>
      <c r="G214" s="26" t="str">
        <f ca="1">IFERROR(IF(DarlehenNichtBezahlt*DarlehenIstGut,ZinsBetrag,""), "")</f>
        <v/>
      </c>
      <c r="H214" s="26" t="str">
        <f ca="1">IFERROR(IF(DarlehenNichtBezahlt*DarlehenIstGut,AbschlussSaldo,""), "")</f>
        <v/>
      </c>
    </row>
    <row r="215" spans="2:8" ht="20.100000000000001" customHeight="1">
      <c r="B215" s="28" t="str">
        <f ca="1">IFERROR(IF(DarlehenNichtBezahlt*DarlehenIstGut,ZahlungNummer,""), "")</f>
        <v/>
      </c>
      <c r="C215" s="27" t="str">
        <f ca="1">IFERROR(IF(DarlehenNichtBezahlt*DarlehenIstGut,ZahlungsDatum,""), "")</f>
        <v/>
      </c>
      <c r="D215" s="26" t="str">
        <f ca="1">IFERROR(IF(DarlehenNichtBezahlt*DarlehenIstGut,DarlehensWert,""), "")</f>
        <v/>
      </c>
      <c r="E215" s="26" t="str">
        <f ca="1">IFERROR(IF(DarlehenNichtBezahlt*DarlehenIstGut,MonatlicheZahlung,""), "")</f>
        <v/>
      </c>
      <c r="F215" s="26" t="str">
        <f ca="1">IFERROR(IF(DarlehenNichtBezahlt*DarlehenIstGut,Kapital,""), "")</f>
        <v/>
      </c>
      <c r="G215" s="26" t="str">
        <f ca="1">IFERROR(IF(DarlehenNichtBezahlt*DarlehenIstGut,ZinsBetrag,""), "")</f>
        <v/>
      </c>
      <c r="H215" s="26" t="str">
        <f ca="1">IFERROR(IF(DarlehenNichtBezahlt*DarlehenIstGut,AbschlussSaldo,""), "")</f>
        <v/>
      </c>
    </row>
    <row r="216" spans="2:8" ht="20.100000000000001" customHeight="1">
      <c r="B216" s="28" t="str">
        <f ca="1">IFERROR(IF(DarlehenNichtBezahlt*DarlehenIstGut,ZahlungNummer,""), "")</f>
        <v/>
      </c>
      <c r="C216" s="27" t="str">
        <f ca="1">IFERROR(IF(DarlehenNichtBezahlt*DarlehenIstGut,ZahlungsDatum,""), "")</f>
        <v/>
      </c>
      <c r="D216" s="26" t="str">
        <f ca="1">IFERROR(IF(DarlehenNichtBezahlt*DarlehenIstGut,DarlehensWert,""), "")</f>
        <v/>
      </c>
      <c r="E216" s="26" t="str">
        <f ca="1">IFERROR(IF(DarlehenNichtBezahlt*DarlehenIstGut,MonatlicheZahlung,""), "")</f>
        <v/>
      </c>
      <c r="F216" s="26" t="str">
        <f ca="1">IFERROR(IF(DarlehenNichtBezahlt*DarlehenIstGut,Kapital,""), "")</f>
        <v/>
      </c>
      <c r="G216" s="26" t="str">
        <f ca="1">IFERROR(IF(DarlehenNichtBezahlt*DarlehenIstGut,ZinsBetrag,""), "")</f>
        <v/>
      </c>
      <c r="H216" s="26" t="str">
        <f ca="1">IFERROR(IF(DarlehenNichtBezahlt*DarlehenIstGut,AbschlussSaldo,""), "")</f>
        <v/>
      </c>
    </row>
    <row r="217" spans="2:8" ht="20.100000000000001" customHeight="1">
      <c r="B217" s="28" t="str">
        <f ca="1">IFERROR(IF(DarlehenNichtBezahlt*DarlehenIstGut,ZahlungNummer,""), "")</f>
        <v/>
      </c>
      <c r="C217" s="27" t="str">
        <f ca="1">IFERROR(IF(DarlehenNichtBezahlt*DarlehenIstGut,ZahlungsDatum,""), "")</f>
        <v/>
      </c>
      <c r="D217" s="26" t="str">
        <f ca="1">IFERROR(IF(DarlehenNichtBezahlt*DarlehenIstGut,DarlehensWert,""), "")</f>
        <v/>
      </c>
      <c r="E217" s="26" t="str">
        <f ca="1">IFERROR(IF(DarlehenNichtBezahlt*DarlehenIstGut,MonatlicheZahlung,""), "")</f>
        <v/>
      </c>
      <c r="F217" s="26" t="str">
        <f ca="1">IFERROR(IF(DarlehenNichtBezahlt*DarlehenIstGut,Kapital,""), "")</f>
        <v/>
      </c>
      <c r="G217" s="26" t="str">
        <f ca="1">IFERROR(IF(DarlehenNichtBezahlt*DarlehenIstGut,ZinsBetrag,""), "")</f>
        <v/>
      </c>
      <c r="H217" s="26" t="str">
        <f ca="1">IFERROR(IF(DarlehenNichtBezahlt*DarlehenIstGut,AbschlussSaldo,""), "")</f>
        <v/>
      </c>
    </row>
    <row r="218" spans="2:8" ht="20.100000000000001" customHeight="1">
      <c r="B218" s="28" t="str">
        <f ca="1">IFERROR(IF(DarlehenNichtBezahlt*DarlehenIstGut,ZahlungNummer,""), "")</f>
        <v/>
      </c>
      <c r="C218" s="27" t="str">
        <f ca="1">IFERROR(IF(DarlehenNichtBezahlt*DarlehenIstGut,ZahlungsDatum,""), "")</f>
        <v/>
      </c>
      <c r="D218" s="26" t="str">
        <f ca="1">IFERROR(IF(DarlehenNichtBezahlt*DarlehenIstGut,DarlehensWert,""), "")</f>
        <v/>
      </c>
      <c r="E218" s="26" t="str">
        <f ca="1">IFERROR(IF(DarlehenNichtBezahlt*DarlehenIstGut,MonatlicheZahlung,""), "")</f>
        <v/>
      </c>
      <c r="F218" s="26" t="str">
        <f ca="1">IFERROR(IF(DarlehenNichtBezahlt*DarlehenIstGut,Kapital,""), "")</f>
        <v/>
      </c>
      <c r="G218" s="26" t="str">
        <f ca="1">IFERROR(IF(DarlehenNichtBezahlt*DarlehenIstGut,ZinsBetrag,""), "")</f>
        <v/>
      </c>
      <c r="H218" s="26" t="str">
        <f ca="1">IFERROR(IF(DarlehenNichtBezahlt*DarlehenIstGut,AbschlussSaldo,""), "")</f>
        <v/>
      </c>
    </row>
    <row r="219" spans="2:8" ht="20.100000000000001" customHeight="1">
      <c r="B219" s="28" t="str">
        <f ca="1">IFERROR(IF(DarlehenNichtBezahlt*DarlehenIstGut,ZahlungNummer,""), "")</f>
        <v/>
      </c>
      <c r="C219" s="27" t="str">
        <f ca="1">IFERROR(IF(DarlehenNichtBezahlt*DarlehenIstGut,ZahlungsDatum,""), "")</f>
        <v/>
      </c>
      <c r="D219" s="26" t="str">
        <f ca="1">IFERROR(IF(DarlehenNichtBezahlt*DarlehenIstGut,DarlehensWert,""), "")</f>
        <v/>
      </c>
      <c r="E219" s="26" t="str">
        <f ca="1">IFERROR(IF(DarlehenNichtBezahlt*DarlehenIstGut,MonatlicheZahlung,""), "")</f>
        <v/>
      </c>
      <c r="F219" s="26" t="str">
        <f ca="1">IFERROR(IF(DarlehenNichtBezahlt*DarlehenIstGut,Kapital,""), "")</f>
        <v/>
      </c>
      <c r="G219" s="26" t="str">
        <f ca="1">IFERROR(IF(DarlehenNichtBezahlt*DarlehenIstGut,ZinsBetrag,""), "")</f>
        <v/>
      </c>
      <c r="H219" s="26" t="str">
        <f ca="1">IFERROR(IF(DarlehenNichtBezahlt*DarlehenIstGut,AbschlussSaldo,""), "")</f>
        <v/>
      </c>
    </row>
    <row r="220" spans="2:8" ht="20.100000000000001" customHeight="1">
      <c r="B220" s="28" t="str">
        <f ca="1">IFERROR(IF(DarlehenNichtBezahlt*DarlehenIstGut,ZahlungNummer,""), "")</f>
        <v/>
      </c>
      <c r="C220" s="27" t="str">
        <f ca="1">IFERROR(IF(DarlehenNichtBezahlt*DarlehenIstGut,ZahlungsDatum,""), "")</f>
        <v/>
      </c>
      <c r="D220" s="26" t="str">
        <f ca="1">IFERROR(IF(DarlehenNichtBezahlt*DarlehenIstGut,DarlehensWert,""), "")</f>
        <v/>
      </c>
      <c r="E220" s="26" t="str">
        <f ca="1">IFERROR(IF(DarlehenNichtBezahlt*DarlehenIstGut,MonatlicheZahlung,""), "")</f>
        <v/>
      </c>
      <c r="F220" s="26" t="str">
        <f ca="1">IFERROR(IF(DarlehenNichtBezahlt*DarlehenIstGut,Kapital,""), "")</f>
        <v/>
      </c>
      <c r="G220" s="26" t="str">
        <f ca="1">IFERROR(IF(DarlehenNichtBezahlt*DarlehenIstGut,ZinsBetrag,""), "")</f>
        <v/>
      </c>
      <c r="H220" s="26" t="str">
        <f ca="1">IFERROR(IF(DarlehenNichtBezahlt*DarlehenIstGut,AbschlussSaldo,""), "")</f>
        <v/>
      </c>
    </row>
    <row r="221" spans="2:8" ht="20.100000000000001" customHeight="1">
      <c r="B221" s="28" t="str">
        <f ca="1">IFERROR(IF(DarlehenNichtBezahlt*DarlehenIstGut,ZahlungNummer,""), "")</f>
        <v/>
      </c>
      <c r="C221" s="27" t="str">
        <f ca="1">IFERROR(IF(DarlehenNichtBezahlt*DarlehenIstGut,ZahlungsDatum,""), "")</f>
        <v/>
      </c>
      <c r="D221" s="26" t="str">
        <f ca="1">IFERROR(IF(DarlehenNichtBezahlt*DarlehenIstGut,DarlehensWert,""), "")</f>
        <v/>
      </c>
      <c r="E221" s="26" t="str">
        <f ca="1">IFERROR(IF(DarlehenNichtBezahlt*DarlehenIstGut,MonatlicheZahlung,""), "")</f>
        <v/>
      </c>
      <c r="F221" s="26" t="str">
        <f ca="1">IFERROR(IF(DarlehenNichtBezahlt*DarlehenIstGut,Kapital,""), "")</f>
        <v/>
      </c>
      <c r="G221" s="26" t="str">
        <f ca="1">IFERROR(IF(DarlehenNichtBezahlt*DarlehenIstGut,ZinsBetrag,""), "")</f>
        <v/>
      </c>
      <c r="H221" s="26" t="str">
        <f ca="1">IFERROR(IF(DarlehenNichtBezahlt*DarlehenIstGut,AbschlussSaldo,""), "")</f>
        <v/>
      </c>
    </row>
    <row r="222" spans="2:8" ht="20.100000000000001" customHeight="1">
      <c r="B222" s="28" t="str">
        <f ca="1">IFERROR(IF(DarlehenNichtBezahlt*DarlehenIstGut,ZahlungNummer,""), "")</f>
        <v/>
      </c>
      <c r="C222" s="27" t="str">
        <f ca="1">IFERROR(IF(DarlehenNichtBezahlt*DarlehenIstGut,ZahlungsDatum,""), "")</f>
        <v/>
      </c>
      <c r="D222" s="26" t="str">
        <f ca="1">IFERROR(IF(DarlehenNichtBezahlt*DarlehenIstGut,DarlehensWert,""), "")</f>
        <v/>
      </c>
      <c r="E222" s="26" t="str">
        <f ca="1">IFERROR(IF(DarlehenNichtBezahlt*DarlehenIstGut,MonatlicheZahlung,""), "")</f>
        <v/>
      </c>
      <c r="F222" s="26" t="str">
        <f ca="1">IFERROR(IF(DarlehenNichtBezahlt*DarlehenIstGut,Kapital,""), "")</f>
        <v/>
      </c>
      <c r="G222" s="26" t="str">
        <f ca="1">IFERROR(IF(DarlehenNichtBezahlt*DarlehenIstGut,ZinsBetrag,""), "")</f>
        <v/>
      </c>
      <c r="H222" s="26" t="str">
        <f ca="1">IFERROR(IF(DarlehenNichtBezahlt*DarlehenIstGut,AbschlussSaldo,""), "")</f>
        <v/>
      </c>
    </row>
    <row r="223" spans="2:8" ht="20.100000000000001" customHeight="1">
      <c r="B223" s="28" t="str">
        <f ca="1">IFERROR(IF(DarlehenNichtBezahlt*DarlehenIstGut,ZahlungNummer,""), "")</f>
        <v/>
      </c>
      <c r="C223" s="27" t="str">
        <f ca="1">IFERROR(IF(DarlehenNichtBezahlt*DarlehenIstGut,ZahlungsDatum,""), "")</f>
        <v/>
      </c>
      <c r="D223" s="26" t="str">
        <f ca="1">IFERROR(IF(DarlehenNichtBezahlt*DarlehenIstGut,DarlehensWert,""), "")</f>
        <v/>
      </c>
      <c r="E223" s="26" t="str">
        <f ca="1">IFERROR(IF(DarlehenNichtBezahlt*DarlehenIstGut,MonatlicheZahlung,""), "")</f>
        <v/>
      </c>
      <c r="F223" s="26" t="str">
        <f ca="1">IFERROR(IF(DarlehenNichtBezahlt*DarlehenIstGut,Kapital,""), "")</f>
        <v/>
      </c>
      <c r="G223" s="26" t="str">
        <f ca="1">IFERROR(IF(DarlehenNichtBezahlt*DarlehenIstGut,ZinsBetrag,""), "")</f>
        <v/>
      </c>
      <c r="H223" s="26" t="str">
        <f ca="1">IFERROR(IF(DarlehenNichtBezahlt*DarlehenIstGut,AbschlussSaldo,""), "")</f>
        <v/>
      </c>
    </row>
    <row r="224" spans="2:8" ht="20.100000000000001" customHeight="1">
      <c r="B224" s="28" t="str">
        <f ca="1">IFERROR(IF(DarlehenNichtBezahlt*DarlehenIstGut,ZahlungNummer,""), "")</f>
        <v/>
      </c>
      <c r="C224" s="27" t="str">
        <f ca="1">IFERROR(IF(DarlehenNichtBezahlt*DarlehenIstGut,ZahlungsDatum,""), "")</f>
        <v/>
      </c>
      <c r="D224" s="26" t="str">
        <f ca="1">IFERROR(IF(DarlehenNichtBezahlt*DarlehenIstGut,DarlehensWert,""), "")</f>
        <v/>
      </c>
      <c r="E224" s="26" t="str">
        <f ca="1">IFERROR(IF(DarlehenNichtBezahlt*DarlehenIstGut,MonatlicheZahlung,""), "")</f>
        <v/>
      </c>
      <c r="F224" s="26" t="str">
        <f ca="1">IFERROR(IF(DarlehenNichtBezahlt*DarlehenIstGut,Kapital,""), "")</f>
        <v/>
      </c>
      <c r="G224" s="26" t="str">
        <f ca="1">IFERROR(IF(DarlehenNichtBezahlt*DarlehenIstGut,ZinsBetrag,""), "")</f>
        <v/>
      </c>
      <c r="H224" s="26" t="str">
        <f ca="1">IFERROR(IF(DarlehenNichtBezahlt*DarlehenIstGut,AbschlussSaldo,""), "")</f>
        <v/>
      </c>
    </row>
    <row r="225" spans="2:8" ht="20.100000000000001" customHeight="1">
      <c r="B225" s="28" t="str">
        <f ca="1">IFERROR(IF(DarlehenNichtBezahlt*DarlehenIstGut,ZahlungNummer,""), "")</f>
        <v/>
      </c>
      <c r="C225" s="27" t="str">
        <f ca="1">IFERROR(IF(DarlehenNichtBezahlt*DarlehenIstGut,ZahlungsDatum,""), "")</f>
        <v/>
      </c>
      <c r="D225" s="26" t="str">
        <f ca="1">IFERROR(IF(DarlehenNichtBezahlt*DarlehenIstGut,DarlehensWert,""), "")</f>
        <v/>
      </c>
      <c r="E225" s="26" t="str">
        <f ca="1">IFERROR(IF(DarlehenNichtBezahlt*DarlehenIstGut,MonatlicheZahlung,""), "")</f>
        <v/>
      </c>
      <c r="F225" s="26" t="str">
        <f ca="1">IFERROR(IF(DarlehenNichtBezahlt*DarlehenIstGut,Kapital,""), "")</f>
        <v/>
      </c>
      <c r="G225" s="26" t="str">
        <f ca="1">IFERROR(IF(DarlehenNichtBezahlt*DarlehenIstGut,ZinsBetrag,""), "")</f>
        <v/>
      </c>
      <c r="H225" s="26" t="str">
        <f ca="1">IFERROR(IF(DarlehenNichtBezahlt*DarlehenIstGut,AbschlussSaldo,""), "")</f>
        <v/>
      </c>
    </row>
    <row r="226" spans="2:8" ht="20.100000000000001" customHeight="1">
      <c r="B226" s="28" t="str">
        <f ca="1">IFERROR(IF(DarlehenNichtBezahlt*DarlehenIstGut,ZahlungNummer,""), "")</f>
        <v/>
      </c>
      <c r="C226" s="27" t="str">
        <f ca="1">IFERROR(IF(DarlehenNichtBezahlt*DarlehenIstGut,ZahlungsDatum,""), "")</f>
        <v/>
      </c>
      <c r="D226" s="26" t="str">
        <f ca="1">IFERROR(IF(DarlehenNichtBezahlt*DarlehenIstGut,DarlehensWert,""), "")</f>
        <v/>
      </c>
      <c r="E226" s="26" t="str">
        <f ca="1">IFERROR(IF(DarlehenNichtBezahlt*DarlehenIstGut,MonatlicheZahlung,""), "")</f>
        <v/>
      </c>
      <c r="F226" s="26" t="str">
        <f ca="1">IFERROR(IF(DarlehenNichtBezahlt*DarlehenIstGut,Kapital,""), "")</f>
        <v/>
      </c>
      <c r="G226" s="26" t="str">
        <f ca="1">IFERROR(IF(DarlehenNichtBezahlt*DarlehenIstGut,ZinsBetrag,""), "")</f>
        <v/>
      </c>
      <c r="H226" s="26" t="str">
        <f ca="1">IFERROR(IF(DarlehenNichtBezahlt*DarlehenIstGut,AbschlussSaldo,""), "")</f>
        <v/>
      </c>
    </row>
    <row r="227" spans="2:8" ht="20.100000000000001" customHeight="1">
      <c r="B227" s="28" t="str">
        <f ca="1">IFERROR(IF(DarlehenNichtBezahlt*DarlehenIstGut,ZahlungNummer,""), "")</f>
        <v/>
      </c>
      <c r="C227" s="27" t="str">
        <f ca="1">IFERROR(IF(DarlehenNichtBezahlt*DarlehenIstGut,ZahlungsDatum,""), "")</f>
        <v/>
      </c>
      <c r="D227" s="26" t="str">
        <f ca="1">IFERROR(IF(DarlehenNichtBezahlt*DarlehenIstGut,DarlehensWert,""), "")</f>
        <v/>
      </c>
      <c r="E227" s="26" t="str">
        <f ca="1">IFERROR(IF(DarlehenNichtBezahlt*DarlehenIstGut,MonatlicheZahlung,""), "")</f>
        <v/>
      </c>
      <c r="F227" s="26" t="str">
        <f ca="1">IFERROR(IF(DarlehenNichtBezahlt*DarlehenIstGut,Kapital,""), "")</f>
        <v/>
      </c>
      <c r="G227" s="26" t="str">
        <f ca="1">IFERROR(IF(DarlehenNichtBezahlt*DarlehenIstGut,ZinsBetrag,""), "")</f>
        <v/>
      </c>
      <c r="H227" s="26" t="str">
        <f ca="1">IFERROR(IF(DarlehenNichtBezahlt*DarlehenIstGut,AbschlussSaldo,""), "")</f>
        <v/>
      </c>
    </row>
    <row r="228" spans="2:8" ht="20.100000000000001" customHeight="1">
      <c r="B228" s="28" t="str">
        <f ca="1">IFERROR(IF(DarlehenNichtBezahlt*DarlehenIstGut,ZahlungNummer,""), "")</f>
        <v/>
      </c>
      <c r="C228" s="27" t="str">
        <f ca="1">IFERROR(IF(DarlehenNichtBezahlt*DarlehenIstGut,ZahlungsDatum,""), "")</f>
        <v/>
      </c>
      <c r="D228" s="26" t="str">
        <f ca="1">IFERROR(IF(DarlehenNichtBezahlt*DarlehenIstGut,DarlehensWert,""), "")</f>
        <v/>
      </c>
      <c r="E228" s="26" t="str">
        <f ca="1">IFERROR(IF(DarlehenNichtBezahlt*DarlehenIstGut,MonatlicheZahlung,""), "")</f>
        <v/>
      </c>
      <c r="F228" s="26" t="str">
        <f ca="1">IFERROR(IF(DarlehenNichtBezahlt*DarlehenIstGut,Kapital,""), "")</f>
        <v/>
      </c>
      <c r="G228" s="26" t="str">
        <f ca="1">IFERROR(IF(DarlehenNichtBezahlt*DarlehenIstGut,ZinsBetrag,""), "")</f>
        <v/>
      </c>
      <c r="H228" s="26" t="str">
        <f ca="1">IFERROR(IF(DarlehenNichtBezahlt*DarlehenIstGut,AbschlussSaldo,""), "")</f>
        <v/>
      </c>
    </row>
    <row r="229" spans="2:8" ht="20.100000000000001" customHeight="1">
      <c r="B229" s="28" t="str">
        <f ca="1">IFERROR(IF(DarlehenNichtBezahlt*DarlehenIstGut,ZahlungNummer,""), "")</f>
        <v/>
      </c>
      <c r="C229" s="27" t="str">
        <f ca="1">IFERROR(IF(DarlehenNichtBezahlt*DarlehenIstGut,ZahlungsDatum,""), "")</f>
        <v/>
      </c>
      <c r="D229" s="26" t="str">
        <f ca="1">IFERROR(IF(DarlehenNichtBezahlt*DarlehenIstGut,DarlehensWert,""), "")</f>
        <v/>
      </c>
      <c r="E229" s="26" t="str">
        <f ca="1">IFERROR(IF(DarlehenNichtBezahlt*DarlehenIstGut,MonatlicheZahlung,""), "")</f>
        <v/>
      </c>
      <c r="F229" s="26" t="str">
        <f ca="1">IFERROR(IF(DarlehenNichtBezahlt*DarlehenIstGut,Kapital,""), "")</f>
        <v/>
      </c>
      <c r="G229" s="26" t="str">
        <f ca="1">IFERROR(IF(DarlehenNichtBezahlt*DarlehenIstGut,ZinsBetrag,""), "")</f>
        <v/>
      </c>
      <c r="H229" s="26" t="str">
        <f ca="1">IFERROR(IF(DarlehenNichtBezahlt*DarlehenIstGut,AbschlussSaldo,""), "")</f>
        <v/>
      </c>
    </row>
    <row r="230" spans="2:8" ht="20.100000000000001" customHeight="1">
      <c r="B230" s="28" t="str">
        <f ca="1">IFERROR(IF(DarlehenNichtBezahlt*DarlehenIstGut,ZahlungNummer,""), "")</f>
        <v/>
      </c>
      <c r="C230" s="27" t="str">
        <f ca="1">IFERROR(IF(DarlehenNichtBezahlt*DarlehenIstGut,ZahlungsDatum,""), "")</f>
        <v/>
      </c>
      <c r="D230" s="26" t="str">
        <f ca="1">IFERROR(IF(DarlehenNichtBezahlt*DarlehenIstGut,DarlehensWert,""), "")</f>
        <v/>
      </c>
      <c r="E230" s="26" t="str">
        <f ca="1">IFERROR(IF(DarlehenNichtBezahlt*DarlehenIstGut,MonatlicheZahlung,""), "")</f>
        <v/>
      </c>
      <c r="F230" s="26" t="str">
        <f ca="1">IFERROR(IF(DarlehenNichtBezahlt*DarlehenIstGut,Kapital,""), "")</f>
        <v/>
      </c>
      <c r="G230" s="26" t="str">
        <f ca="1">IFERROR(IF(DarlehenNichtBezahlt*DarlehenIstGut,ZinsBetrag,""), "")</f>
        <v/>
      </c>
      <c r="H230" s="26" t="str">
        <f ca="1">IFERROR(IF(DarlehenNichtBezahlt*DarlehenIstGut,AbschlussSaldo,""), "")</f>
        <v/>
      </c>
    </row>
    <row r="231" spans="2:8" ht="20.100000000000001" customHeight="1">
      <c r="B231" s="28" t="str">
        <f ca="1">IFERROR(IF(DarlehenNichtBezahlt*DarlehenIstGut,ZahlungNummer,""), "")</f>
        <v/>
      </c>
      <c r="C231" s="27" t="str">
        <f ca="1">IFERROR(IF(DarlehenNichtBezahlt*DarlehenIstGut,ZahlungsDatum,""), "")</f>
        <v/>
      </c>
      <c r="D231" s="26" t="str">
        <f ca="1">IFERROR(IF(DarlehenNichtBezahlt*DarlehenIstGut,DarlehensWert,""), "")</f>
        <v/>
      </c>
      <c r="E231" s="26" t="str">
        <f ca="1">IFERROR(IF(DarlehenNichtBezahlt*DarlehenIstGut,MonatlicheZahlung,""), "")</f>
        <v/>
      </c>
      <c r="F231" s="26" t="str">
        <f ca="1">IFERROR(IF(DarlehenNichtBezahlt*DarlehenIstGut,Kapital,""), "")</f>
        <v/>
      </c>
      <c r="G231" s="26" t="str">
        <f ca="1">IFERROR(IF(DarlehenNichtBezahlt*DarlehenIstGut,ZinsBetrag,""), "")</f>
        <v/>
      </c>
      <c r="H231" s="26" t="str">
        <f ca="1">IFERROR(IF(DarlehenNichtBezahlt*DarlehenIstGut,AbschlussSaldo,""), "")</f>
        <v/>
      </c>
    </row>
    <row r="232" spans="2:8" ht="20.100000000000001" customHeight="1">
      <c r="B232" s="28" t="str">
        <f ca="1">IFERROR(IF(DarlehenNichtBezahlt*DarlehenIstGut,ZahlungNummer,""), "")</f>
        <v/>
      </c>
      <c r="C232" s="27" t="str">
        <f ca="1">IFERROR(IF(DarlehenNichtBezahlt*DarlehenIstGut,ZahlungsDatum,""), "")</f>
        <v/>
      </c>
      <c r="D232" s="26" t="str">
        <f ca="1">IFERROR(IF(DarlehenNichtBezahlt*DarlehenIstGut,DarlehensWert,""), "")</f>
        <v/>
      </c>
      <c r="E232" s="26" t="str">
        <f ca="1">IFERROR(IF(DarlehenNichtBezahlt*DarlehenIstGut,MonatlicheZahlung,""), "")</f>
        <v/>
      </c>
      <c r="F232" s="26" t="str">
        <f ca="1">IFERROR(IF(DarlehenNichtBezahlt*DarlehenIstGut,Kapital,""), "")</f>
        <v/>
      </c>
      <c r="G232" s="26" t="str">
        <f ca="1">IFERROR(IF(DarlehenNichtBezahlt*DarlehenIstGut,ZinsBetrag,""), "")</f>
        <v/>
      </c>
      <c r="H232" s="26" t="str">
        <f ca="1">IFERROR(IF(DarlehenNichtBezahlt*DarlehenIstGut,AbschlussSaldo,""), "")</f>
        <v/>
      </c>
    </row>
    <row r="233" spans="2:8" ht="20.100000000000001" customHeight="1">
      <c r="B233" s="28" t="str">
        <f ca="1">IFERROR(IF(DarlehenNichtBezahlt*DarlehenIstGut,ZahlungNummer,""), "")</f>
        <v/>
      </c>
      <c r="C233" s="27" t="str">
        <f ca="1">IFERROR(IF(DarlehenNichtBezahlt*DarlehenIstGut,ZahlungsDatum,""), "")</f>
        <v/>
      </c>
      <c r="D233" s="26" t="str">
        <f ca="1">IFERROR(IF(DarlehenNichtBezahlt*DarlehenIstGut,DarlehensWert,""), "")</f>
        <v/>
      </c>
      <c r="E233" s="26" t="str">
        <f ca="1">IFERROR(IF(DarlehenNichtBezahlt*DarlehenIstGut,MonatlicheZahlung,""), "")</f>
        <v/>
      </c>
      <c r="F233" s="26" t="str">
        <f ca="1">IFERROR(IF(DarlehenNichtBezahlt*DarlehenIstGut,Kapital,""), "")</f>
        <v/>
      </c>
      <c r="G233" s="26" t="str">
        <f ca="1">IFERROR(IF(DarlehenNichtBezahlt*DarlehenIstGut,ZinsBetrag,""), "")</f>
        <v/>
      </c>
      <c r="H233" s="26" t="str">
        <f ca="1">IFERROR(IF(DarlehenNichtBezahlt*DarlehenIstGut,AbschlussSaldo,""), "")</f>
        <v/>
      </c>
    </row>
    <row r="234" spans="2:8" ht="20.100000000000001" customHeight="1">
      <c r="B234" s="28" t="str">
        <f ca="1">IFERROR(IF(DarlehenNichtBezahlt*DarlehenIstGut,ZahlungNummer,""), "")</f>
        <v/>
      </c>
      <c r="C234" s="27" t="str">
        <f ca="1">IFERROR(IF(DarlehenNichtBezahlt*DarlehenIstGut,ZahlungsDatum,""), "")</f>
        <v/>
      </c>
      <c r="D234" s="26" t="str">
        <f ca="1">IFERROR(IF(DarlehenNichtBezahlt*DarlehenIstGut,DarlehensWert,""), "")</f>
        <v/>
      </c>
      <c r="E234" s="26" t="str">
        <f ca="1">IFERROR(IF(DarlehenNichtBezahlt*DarlehenIstGut,MonatlicheZahlung,""), "")</f>
        <v/>
      </c>
      <c r="F234" s="26" t="str">
        <f ca="1">IFERROR(IF(DarlehenNichtBezahlt*DarlehenIstGut,Kapital,""), "")</f>
        <v/>
      </c>
      <c r="G234" s="26" t="str">
        <f ca="1">IFERROR(IF(DarlehenNichtBezahlt*DarlehenIstGut,ZinsBetrag,""), "")</f>
        <v/>
      </c>
      <c r="H234" s="26" t="str">
        <f ca="1">IFERROR(IF(DarlehenNichtBezahlt*DarlehenIstGut,AbschlussSaldo,""), "")</f>
        <v/>
      </c>
    </row>
    <row r="235" spans="2:8" ht="20.100000000000001" customHeight="1">
      <c r="B235" s="28" t="str">
        <f ca="1">IFERROR(IF(DarlehenNichtBezahlt*DarlehenIstGut,ZahlungNummer,""), "")</f>
        <v/>
      </c>
      <c r="C235" s="27" t="str">
        <f ca="1">IFERROR(IF(DarlehenNichtBezahlt*DarlehenIstGut,ZahlungsDatum,""), "")</f>
        <v/>
      </c>
      <c r="D235" s="26" t="str">
        <f ca="1">IFERROR(IF(DarlehenNichtBezahlt*DarlehenIstGut,DarlehensWert,""), "")</f>
        <v/>
      </c>
      <c r="E235" s="26" t="str">
        <f ca="1">IFERROR(IF(DarlehenNichtBezahlt*DarlehenIstGut,MonatlicheZahlung,""), "")</f>
        <v/>
      </c>
      <c r="F235" s="26" t="str">
        <f ca="1">IFERROR(IF(DarlehenNichtBezahlt*DarlehenIstGut,Kapital,""), "")</f>
        <v/>
      </c>
      <c r="G235" s="26" t="str">
        <f ca="1">IFERROR(IF(DarlehenNichtBezahlt*DarlehenIstGut,ZinsBetrag,""), "")</f>
        <v/>
      </c>
      <c r="H235" s="26" t="str">
        <f ca="1">IFERROR(IF(DarlehenNichtBezahlt*DarlehenIstGut,AbschlussSaldo,""), "")</f>
        <v/>
      </c>
    </row>
    <row r="236" spans="2:8" ht="20.100000000000001" customHeight="1">
      <c r="B236" s="28" t="str">
        <f ca="1">IFERROR(IF(DarlehenNichtBezahlt*DarlehenIstGut,ZahlungNummer,""), "")</f>
        <v/>
      </c>
      <c r="C236" s="27" t="str">
        <f ca="1">IFERROR(IF(DarlehenNichtBezahlt*DarlehenIstGut,ZahlungsDatum,""), "")</f>
        <v/>
      </c>
      <c r="D236" s="26" t="str">
        <f ca="1">IFERROR(IF(DarlehenNichtBezahlt*DarlehenIstGut,DarlehensWert,""), "")</f>
        <v/>
      </c>
      <c r="E236" s="26" t="str">
        <f ca="1">IFERROR(IF(DarlehenNichtBezahlt*DarlehenIstGut,MonatlicheZahlung,""), "")</f>
        <v/>
      </c>
      <c r="F236" s="26" t="str">
        <f ca="1">IFERROR(IF(DarlehenNichtBezahlt*DarlehenIstGut,Kapital,""), "")</f>
        <v/>
      </c>
      <c r="G236" s="26" t="str">
        <f ca="1">IFERROR(IF(DarlehenNichtBezahlt*DarlehenIstGut,ZinsBetrag,""), "")</f>
        <v/>
      </c>
      <c r="H236" s="26" t="str">
        <f ca="1">IFERROR(IF(DarlehenNichtBezahlt*DarlehenIstGut,AbschlussSaldo,""), "")</f>
        <v/>
      </c>
    </row>
    <row r="237" spans="2:8" ht="20.100000000000001" customHeight="1">
      <c r="B237" s="28" t="str">
        <f ca="1">IFERROR(IF(DarlehenNichtBezahlt*DarlehenIstGut,ZahlungNummer,""), "")</f>
        <v/>
      </c>
      <c r="C237" s="27" t="str">
        <f ca="1">IFERROR(IF(DarlehenNichtBezahlt*DarlehenIstGut,ZahlungsDatum,""), "")</f>
        <v/>
      </c>
      <c r="D237" s="26" t="str">
        <f ca="1">IFERROR(IF(DarlehenNichtBezahlt*DarlehenIstGut,DarlehensWert,""), "")</f>
        <v/>
      </c>
      <c r="E237" s="26" t="str">
        <f ca="1">IFERROR(IF(DarlehenNichtBezahlt*DarlehenIstGut,MonatlicheZahlung,""), "")</f>
        <v/>
      </c>
      <c r="F237" s="26" t="str">
        <f ca="1">IFERROR(IF(DarlehenNichtBezahlt*DarlehenIstGut,Kapital,""), "")</f>
        <v/>
      </c>
      <c r="G237" s="26" t="str">
        <f ca="1">IFERROR(IF(DarlehenNichtBezahlt*DarlehenIstGut,ZinsBetrag,""), "")</f>
        <v/>
      </c>
      <c r="H237" s="26" t="str">
        <f ca="1">IFERROR(IF(DarlehenNichtBezahlt*DarlehenIstGut,AbschlussSaldo,""), "")</f>
        <v/>
      </c>
    </row>
    <row r="238" spans="2:8" ht="20.100000000000001" customHeight="1">
      <c r="B238" s="28" t="str">
        <f ca="1">IFERROR(IF(DarlehenNichtBezahlt*DarlehenIstGut,ZahlungNummer,""), "")</f>
        <v/>
      </c>
      <c r="C238" s="27" t="str">
        <f ca="1">IFERROR(IF(DarlehenNichtBezahlt*DarlehenIstGut,ZahlungsDatum,""), "")</f>
        <v/>
      </c>
      <c r="D238" s="26" t="str">
        <f ca="1">IFERROR(IF(DarlehenNichtBezahlt*DarlehenIstGut,DarlehensWert,""), "")</f>
        <v/>
      </c>
      <c r="E238" s="26" t="str">
        <f ca="1">IFERROR(IF(DarlehenNichtBezahlt*DarlehenIstGut,MonatlicheZahlung,""), "")</f>
        <v/>
      </c>
      <c r="F238" s="26" t="str">
        <f ca="1">IFERROR(IF(DarlehenNichtBezahlt*DarlehenIstGut,Kapital,""), "")</f>
        <v/>
      </c>
      <c r="G238" s="26" t="str">
        <f ca="1">IFERROR(IF(DarlehenNichtBezahlt*DarlehenIstGut,ZinsBetrag,""), "")</f>
        <v/>
      </c>
      <c r="H238" s="26" t="str">
        <f ca="1">IFERROR(IF(DarlehenNichtBezahlt*DarlehenIstGut,AbschlussSaldo,""), "")</f>
        <v/>
      </c>
    </row>
    <row r="239" spans="2:8" ht="20.100000000000001" customHeight="1">
      <c r="B239" s="28" t="str">
        <f ca="1">IFERROR(IF(DarlehenNichtBezahlt*DarlehenIstGut,ZahlungNummer,""), "")</f>
        <v/>
      </c>
      <c r="C239" s="27" t="str">
        <f ca="1">IFERROR(IF(DarlehenNichtBezahlt*DarlehenIstGut,ZahlungsDatum,""), "")</f>
        <v/>
      </c>
      <c r="D239" s="26" t="str">
        <f ca="1">IFERROR(IF(DarlehenNichtBezahlt*DarlehenIstGut,DarlehensWert,""), "")</f>
        <v/>
      </c>
      <c r="E239" s="26" t="str">
        <f ca="1">IFERROR(IF(DarlehenNichtBezahlt*DarlehenIstGut,MonatlicheZahlung,""), "")</f>
        <v/>
      </c>
      <c r="F239" s="26" t="str">
        <f ca="1">IFERROR(IF(DarlehenNichtBezahlt*DarlehenIstGut,Kapital,""), "")</f>
        <v/>
      </c>
      <c r="G239" s="26" t="str">
        <f ca="1">IFERROR(IF(DarlehenNichtBezahlt*DarlehenIstGut,ZinsBetrag,""), "")</f>
        <v/>
      </c>
      <c r="H239" s="26" t="str">
        <f ca="1">IFERROR(IF(DarlehenNichtBezahlt*DarlehenIstGut,AbschlussSaldo,""), "")</f>
        <v/>
      </c>
    </row>
    <row r="240" spans="2:8" ht="20.100000000000001" customHeight="1">
      <c r="B240" s="28" t="str">
        <f ca="1">IFERROR(IF(DarlehenNichtBezahlt*DarlehenIstGut,ZahlungNummer,""), "")</f>
        <v/>
      </c>
      <c r="C240" s="27" t="str">
        <f ca="1">IFERROR(IF(DarlehenNichtBezahlt*DarlehenIstGut,ZahlungsDatum,""), "")</f>
        <v/>
      </c>
      <c r="D240" s="26" t="str">
        <f ca="1">IFERROR(IF(DarlehenNichtBezahlt*DarlehenIstGut,DarlehensWert,""), "")</f>
        <v/>
      </c>
      <c r="E240" s="26" t="str">
        <f ca="1">IFERROR(IF(DarlehenNichtBezahlt*DarlehenIstGut,MonatlicheZahlung,""), "")</f>
        <v/>
      </c>
      <c r="F240" s="26" t="str">
        <f ca="1">IFERROR(IF(DarlehenNichtBezahlt*DarlehenIstGut,Kapital,""), "")</f>
        <v/>
      </c>
      <c r="G240" s="26" t="str">
        <f ca="1">IFERROR(IF(DarlehenNichtBezahlt*DarlehenIstGut,ZinsBetrag,""), "")</f>
        <v/>
      </c>
      <c r="H240" s="26" t="str">
        <f ca="1">IFERROR(IF(DarlehenNichtBezahlt*DarlehenIstGut,AbschlussSaldo,""), "")</f>
        <v/>
      </c>
    </row>
    <row r="241" spans="2:8" ht="20.100000000000001" customHeight="1">
      <c r="B241" s="28" t="str">
        <f ca="1">IFERROR(IF(DarlehenNichtBezahlt*DarlehenIstGut,ZahlungNummer,""), "")</f>
        <v/>
      </c>
      <c r="C241" s="27" t="str">
        <f ca="1">IFERROR(IF(DarlehenNichtBezahlt*DarlehenIstGut,ZahlungsDatum,""), "")</f>
        <v/>
      </c>
      <c r="D241" s="26" t="str">
        <f ca="1">IFERROR(IF(DarlehenNichtBezahlt*DarlehenIstGut,DarlehensWert,""), "")</f>
        <v/>
      </c>
      <c r="E241" s="26" t="str">
        <f ca="1">IFERROR(IF(DarlehenNichtBezahlt*DarlehenIstGut,MonatlicheZahlung,""), "")</f>
        <v/>
      </c>
      <c r="F241" s="26" t="str">
        <f ca="1">IFERROR(IF(DarlehenNichtBezahlt*DarlehenIstGut,Kapital,""), "")</f>
        <v/>
      </c>
      <c r="G241" s="26" t="str">
        <f ca="1">IFERROR(IF(DarlehenNichtBezahlt*DarlehenIstGut,ZinsBetrag,""), "")</f>
        <v/>
      </c>
      <c r="H241" s="26" t="str">
        <f ca="1">IFERROR(IF(DarlehenNichtBezahlt*DarlehenIstGut,AbschlussSaldo,""), "")</f>
        <v/>
      </c>
    </row>
    <row r="242" spans="2:8" ht="20.100000000000001" customHeight="1">
      <c r="B242" s="28" t="str">
        <f ca="1">IFERROR(IF(DarlehenNichtBezahlt*DarlehenIstGut,ZahlungNummer,""), "")</f>
        <v/>
      </c>
      <c r="C242" s="27" t="str">
        <f ca="1">IFERROR(IF(DarlehenNichtBezahlt*DarlehenIstGut,ZahlungsDatum,""), "")</f>
        <v/>
      </c>
      <c r="D242" s="26" t="str">
        <f ca="1">IFERROR(IF(DarlehenNichtBezahlt*DarlehenIstGut,DarlehensWert,""), "")</f>
        <v/>
      </c>
      <c r="E242" s="26" t="str">
        <f ca="1">IFERROR(IF(DarlehenNichtBezahlt*DarlehenIstGut,MonatlicheZahlung,""), "")</f>
        <v/>
      </c>
      <c r="F242" s="26" t="str">
        <f ca="1">IFERROR(IF(DarlehenNichtBezahlt*DarlehenIstGut,Kapital,""), "")</f>
        <v/>
      </c>
      <c r="G242" s="26" t="str">
        <f ca="1">IFERROR(IF(DarlehenNichtBezahlt*DarlehenIstGut,ZinsBetrag,""), "")</f>
        <v/>
      </c>
      <c r="H242" s="26" t="str">
        <f ca="1">IFERROR(IF(DarlehenNichtBezahlt*DarlehenIstGut,AbschlussSaldo,""), "")</f>
        <v/>
      </c>
    </row>
    <row r="243" spans="2:8" ht="20.100000000000001" customHeight="1">
      <c r="B243" s="28" t="str">
        <f ca="1">IFERROR(IF(DarlehenNichtBezahlt*DarlehenIstGut,ZahlungNummer,""), "")</f>
        <v/>
      </c>
      <c r="C243" s="27" t="str">
        <f ca="1">IFERROR(IF(DarlehenNichtBezahlt*DarlehenIstGut,ZahlungsDatum,""), "")</f>
        <v/>
      </c>
      <c r="D243" s="26" t="str">
        <f ca="1">IFERROR(IF(DarlehenNichtBezahlt*DarlehenIstGut,DarlehensWert,""), "")</f>
        <v/>
      </c>
      <c r="E243" s="26" t="str">
        <f ca="1">IFERROR(IF(DarlehenNichtBezahlt*DarlehenIstGut,MonatlicheZahlung,""), "")</f>
        <v/>
      </c>
      <c r="F243" s="26" t="str">
        <f ca="1">IFERROR(IF(DarlehenNichtBezahlt*DarlehenIstGut,Kapital,""), "")</f>
        <v/>
      </c>
      <c r="G243" s="26" t="str">
        <f ca="1">IFERROR(IF(DarlehenNichtBezahlt*DarlehenIstGut,ZinsBetrag,""), "")</f>
        <v/>
      </c>
      <c r="H243" s="26" t="str">
        <f ca="1">IFERROR(IF(DarlehenNichtBezahlt*DarlehenIstGut,AbschlussSaldo,""), "")</f>
        <v/>
      </c>
    </row>
    <row r="244" spans="2:8" ht="20.100000000000001" customHeight="1">
      <c r="B244" s="28" t="str">
        <f ca="1">IFERROR(IF(DarlehenNichtBezahlt*DarlehenIstGut,ZahlungNummer,""), "")</f>
        <v/>
      </c>
      <c r="C244" s="27" t="str">
        <f ca="1">IFERROR(IF(DarlehenNichtBezahlt*DarlehenIstGut,ZahlungsDatum,""), "")</f>
        <v/>
      </c>
      <c r="D244" s="26" t="str">
        <f ca="1">IFERROR(IF(DarlehenNichtBezahlt*DarlehenIstGut,DarlehensWert,""), "")</f>
        <v/>
      </c>
      <c r="E244" s="26" t="str">
        <f ca="1">IFERROR(IF(DarlehenNichtBezahlt*DarlehenIstGut,MonatlicheZahlung,""), "")</f>
        <v/>
      </c>
      <c r="F244" s="26" t="str">
        <f ca="1">IFERROR(IF(DarlehenNichtBezahlt*DarlehenIstGut,Kapital,""), "")</f>
        <v/>
      </c>
      <c r="G244" s="26" t="str">
        <f ca="1">IFERROR(IF(DarlehenNichtBezahlt*DarlehenIstGut,ZinsBetrag,""), "")</f>
        <v/>
      </c>
      <c r="H244" s="26" t="str">
        <f ca="1">IFERROR(IF(DarlehenNichtBezahlt*DarlehenIstGut,AbschlussSaldo,""), "")</f>
        <v/>
      </c>
    </row>
    <row r="245" spans="2:8" ht="20.100000000000001" customHeight="1">
      <c r="B245" s="28" t="str">
        <f ca="1">IFERROR(IF(DarlehenNichtBezahlt*DarlehenIstGut,ZahlungNummer,""), "")</f>
        <v/>
      </c>
      <c r="C245" s="27" t="str">
        <f ca="1">IFERROR(IF(DarlehenNichtBezahlt*DarlehenIstGut,ZahlungsDatum,""), "")</f>
        <v/>
      </c>
      <c r="D245" s="26" t="str">
        <f ca="1">IFERROR(IF(DarlehenNichtBezahlt*DarlehenIstGut,DarlehensWert,""), "")</f>
        <v/>
      </c>
      <c r="E245" s="26" t="str">
        <f ca="1">IFERROR(IF(DarlehenNichtBezahlt*DarlehenIstGut,MonatlicheZahlung,""), "")</f>
        <v/>
      </c>
      <c r="F245" s="26" t="str">
        <f ca="1">IFERROR(IF(DarlehenNichtBezahlt*DarlehenIstGut,Kapital,""), "")</f>
        <v/>
      </c>
      <c r="G245" s="26" t="str">
        <f ca="1">IFERROR(IF(DarlehenNichtBezahlt*DarlehenIstGut,ZinsBetrag,""), "")</f>
        <v/>
      </c>
      <c r="H245" s="26" t="str">
        <f ca="1">IFERROR(IF(DarlehenNichtBezahlt*DarlehenIstGut,AbschlussSaldo,""), "")</f>
        <v/>
      </c>
    </row>
    <row r="246" spans="2:8" ht="20.100000000000001" customHeight="1">
      <c r="B246" s="28" t="str">
        <f ca="1">IFERROR(IF(DarlehenNichtBezahlt*DarlehenIstGut,ZahlungNummer,""), "")</f>
        <v/>
      </c>
      <c r="C246" s="27" t="str">
        <f ca="1">IFERROR(IF(DarlehenNichtBezahlt*DarlehenIstGut,ZahlungsDatum,""), "")</f>
        <v/>
      </c>
      <c r="D246" s="26" t="str">
        <f ca="1">IFERROR(IF(DarlehenNichtBezahlt*DarlehenIstGut,DarlehensWert,""), "")</f>
        <v/>
      </c>
      <c r="E246" s="26" t="str">
        <f ca="1">IFERROR(IF(DarlehenNichtBezahlt*DarlehenIstGut,MonatlicheZahlung,""), "")</f>
        <v/>
      </c>
      <c r="F246" s="26" t="str">
        <f ca="1">IFERROR(IF(DarlehenNichtBezahlt*DarlehenIstGut,Kapital,""), "")</f>
        <v/>
      </c>
      <c r="G246" s="26" t="str">
        <f ca="1">IFERROR(IF(DarlehenNichtBezahlt*DarlehenIstGut,ZinsBetrag,""), "")</f>
        <v/>
      </c>
      <c r="H246" s="26" t="str">
        <f ca="1">IFERROR(IF(DarlehenNichtBezahlt*DarlehenIstGut,AbschlussSaldo,""), "")</f>
        <v/>
      </c>
    </row>
    <row r="247" spans="2:8" ht="20.100000000000001" customHeight="1">
      <c r="B247" s="28" t="str">
        <f ca="1">IFERROR(IF(DarlehenNichtBezahlt*DarlehenIstGut,ZahlungNummer,""), "")</f>
        <v/>
      </c>
      <c r="C247" s="27" t="str">
        <f ca="1">IFERROR(IF(DarlehenNichtBezahlt*DarlehenIstGut,ZahlungsDatum,""), "")</f>
        <v/>
      </c>
      <c r="D247" s="26" t="str">
        <f ca="1">IFERROR(IF(DarlehenNichtBezahlt*DarlehenIstGut,DarlehensWert,""), "")</f>
        <v/>
      </c>
      <c r="E247" s="26" t="str">
        <f ca="1">IFERROR(IF(DarlehenNichtBezahlt*DarlehenIstGut,MonatlicheZahlung,""), "")</f>
        <v/>
      </c>
      <c r="F247" s="26" t="str">
        <f ca="1">IFERROR(IF(DarlehenNichtBezahlt*DarlehenIstGut,Kapital,""), "")</f>
        <v/>
      </c>
      <c r="G247" s="26" t="str">
        <f ca="1">IFERROR(IF(DarlehenNichtBezahlt*DarlehenIstGut,ZinsBetrag,""), "")</f>
        <v/>
      </c>
      <c r="H247" s="26" t="str">
        <f ca="1">IFERROR(IF(DarlehenNichtBezahlt*DarlehenIstGut,AbschlussSaldo,""), "")</f>
        <v/>
      </c>
    </row>
    <row r="248" spans="2:8" ht="20.100000000000001" customHeight="1">
      <c r="B248" s="28" t="str">
        <f ca="1">IFERROR(IF(DarlehenNichtBezahlt*DarlehenIstGut,ZahlungNummer,""), "")</f>
        <v/>
      </c>
      <c r="C248" s="27" t="str">
        <f ca="1">IFERROR(IF(DarlehenNichtBezahlt*DarlehenIstGut,ZahlungsDatum,""), "")</f>
        <v/>
      </c>
      <c r="D248" s="26" t="str">
        <f ca="1">IFERROR(IF(DarlehenNichtBezahlt*DarlehenIstGut,DarlehensWert,""), "")</f>
        <v/>
      </c>
      <c r="E248" s="26" t="str">
        <f ca="1">IFERROR(IF(DarlehenNichtBezahlt*DarlehenIstGut,MonatlicheZahlung,""), "")</f>
        <v/>
      </c>
      <c r="F248" s="26" t="str">
        <f ca="1">IFERROR(IF(DarlehenNichtBezahlt*DarlehenIstGut,Kapital,""), "")</f>
        <v/>
      </c>
      <c r="G248" s="26" t="str">
        <f ca="1">IFERROR(IF(DarlehenNichtBezahlt*DarlehenIstGut,ZinsBetrag,""), "")</f>
        <v/>
      </c>
      <c r="H248" s="26" t="str">
        <f ca="1">IFERROR(IF(DarlehenNichtBezahlt*DarlehenIstGut,AbschlussSaldo,""), "")</f>
        <v/>
      </c>
    </row>
    <row r="249" spans="2:8" ht="20.100000000000001" customHeight="1">
      <c r="B249" s="28" t="str">
        <f ca="1">IFERROR(IF(DarlehenNichtBezahlt*DarlehenIstGut,ZahlungNummer,""), "")</f>
        <v/>
      </c>
      <c r="C249" s="27" t="str">
        <f ca="1">IFERROR(IF(DarlehenNichtBezahlt*DarlehenIstGut,ZahlungsDatum,""), "")</f>
        <v/>
      </c>
      <c r="D249" s="26" t="str">
        <f ca="1">IFERROR(IF(DarlehenNichtBezahlt*DarlehenIstGut,DarlehensWert,""), "")</f>
        <v/>
      </c>
      <c r="E249" s="26" t="str">
        <f ca="1">IFERROR(IF(DarlehenNichtBezahlt*DarlehenIstGut,MonatlicheZahlung,""), "")</f>
        <v/>
      </c>
      <c r="F249" s="26" t="str">
        <f ca="1">IFERROR(IF(DarlehenNichtBezahlt*DarlehenIstGut,Kapital,""), "")</f>
        <v/>
      </c>
      <c r="G249" s="26" t="str">
        <f ca="1">IFERROR(IF(DarlehenNichtBezahlt*DarlehenIstGut,ZinsBetrag,""), "")</f>
        <v/>
      </c>
      <c r="H249" s="26" t="str">
        <f ca="1">IFERROR(IF(DarlehenNichtBezahlt*DarlehenIstGut,AbschlussSaldo,""), "")</f>
        <v/>
      </c>
    </row>
    <row r="250" spans="2:8" ht="20.100000000000001" customHeight="1">
      <c r="B250" s="28" t="str">
        <f ca="1">IFERROR(IF(DarlehenNichtBezahlt*DarlehenIstGut,ZahlungNummer,""), "")</f>
        <v/>
      </c>
      <c r="C250" s="27" t="str">
        <f ca="1">IFERROR(IF(DarlehenNichtBezahlt*DarlehenIstGut,ZahlungsDatum,""), "")</f>
        <v/>
      </c>
      <c r="D250" s="26" t="str">
        <f ca="1">IFERROR(IF(DarlehenNichtBezahlt*DarlehenIstGut,DarlehensWert,""), "")</f>
        <v/>
      </c>
      <c r="E250" s="26" t="str">
        <f ca="1">IFERROR(IF(DarlehenNichtBezahlt*DarlehenIstGut,MonatlicheZahlung,""), "")</f>
        <v/>
      </c>
      <c r="F250" s="26" t="str">
        <f ca="1">IFERROR(IF(DarlehenNichtBezahlt*DarlehenIstGut,Kapital,""), "")</f>
        <v/>
      </c>
      <c r="G250" s="26" t="str">
        <f ca="1">IFERROR(IF(DarlehenNichtBezahlt*DarlehenIstGut,ZinsBetrag,""), "")</f>
        <v/>
      </c>
      <c r="H250" s="26" t="str">
        <f ca="1">IFERROR(IF(DarlehenNichtBezahlt*DarlehenIstGut,AbschlussSaldo,""), "")</f>
        <v/>
      </c>
    </row>
    <row r="251" spans="2:8" ht="20.100000000000001" customHeight="1">
      <c r="B251" s="28" t="str">
        <f ca="1">IFERROR(IF(DarlehenNichtBezahlt*DarlehenIstGut,ZahlungNummer,""), "")</f>
        <v/>
      </c>
      <c r="C251" s="27" t="str">
        <f ca="1">IFERROR(IF(DarlehenNichtBezahlt*DarlehenIstGut,ZahlungsDatum,""), "")</f>
        <v/>
      </c>
      <c r="D251" s="26" t="str">
        <f ca="1">IFERROR(IF(DarlehenNichtBezahlt*DarlehenIstGut,DarlehensWert,""), "")</f>
        <v/>
      </c>
      <c r="E251" s="26" t="str">
        <f ca="1">IFERROR(IF(DarlehenNichtBezahlt*DarlehenIstGut,MonatlicheZahlung,""), "")</f>
        <v/>
      </c>
      <c r="F251" s="26" t="str">
        <f ca="1">IFERROR(IF(DarlehenNichtBezahlt*DarlehenIstGut,Kapital,""), "")</f>
        <v/>
      </c>
      <c r="G251" s="26" t="str">
        <f ca="1">IFERROR(IF(DarlehenNichtBezahlt*DarlehenIstGut,ZinsBetrag,""), "")</f>
        <v/>
      </c>
      <c r="H251" s="26" t="str">
        <f ca="1">IFERROR(IF(DarlehenNichtBezahlt*DarlehenIstGut,AbschlussSaldo,""), "")</f>
        <v/>
      </c>
    </row>
    <row r="252" spans="2:8" ht="20.100000000000001" customHeight="1">
      <c r="B252" s="28" t="str">
        <f ca="1">IFERROR(IF(DarlehenNichtBezahlt*DarlehenIstGut,ZahlungNummer,""), "")</f>
        <v/>
      </c>
      <c r="C252" s="27" t="str">
        <f ca="1">IFERROR(IF(DarlehenNichtBezahlt*DarlehenIstGut,ZahlungsDatum,""), "")</f>
        <v/>
      </c>
      <c r="D252" s="26" t="str">
        <f ca="1">IFERROR(IF(DarlehenNichtBezahlt*DarlehenIstGut,DarlehensWert,""), "")</f>
        <v/>
      </c>
      <c r="E252" s="26" t="str">
        <f ca="1">IFERROR(IF(DarlehenNichtBezahlt*DarlehenIstGut,MonatlicheZahlung,""), "")</f>
        <v/>
      </c>
      <c r="F252" s="26" t="str">
        <f ca="1">IFERROR(IF(DarlehenNichtBezahlt*DarlehenIstGut,Kapital,""), "")</f>
        <v/>
      </c>
      <c r="G252" s="26" t="str">
        <f ca="1">IFERROR(IF(DarlehenNichtBezahlt*DarlehenIstGut,ZinsBetrag,""), "")</f>
        <v/>
      </c>
      <c r="H252" s="26" t="str">
        <f ca="1">IFERROR(IF(DarlehenNichtBezahlt*DarlehenIstGut,AbschlussSaldo,""), "")</f>
        <v/>
      </c>
    </row>
    <row r="253" spans="2:8" ht="20.100000000000001" customHeight="1">
      <c r="B253" s="28" t="str">
        <f ca="1">IFERROR(IF(DarlehenNichtBezahlt*DarlehenIstGut,ZahlungNummer,""), "")</f>
        <v/>
      </c>
      <c r="C253" s="27" t="str">
        <f ca="1">IFERROR(IF(DarlehenNichtBezahlt*DarlehenIstGut,ZahlungsDatum,""), "")</f>
        <v/>
      </c>
      <c r="D253" s="26" t="str">
        <f ca="1">IFERROR(IF(DarlehenNichtBezahlt*DarlehenIstGut,DarlehensWert,""), "")</f>
        <v/>
      </c>
      <c r="E253" s="26" t="str">
        <f ca="1">IFERROR(IF(DarlehenNichtBezahlt*DarlehenIstGut,MonatlicheZahlung,""), "")</f>
        <v/>
      </c>
      <c r="F253" s="26" t="str">
        <f ca="1">IFERROR(IF(DarlehenNichtBezahlt*DarlehenIstGut,Kapital,""), "")</f>
        <v/>
      </c>
      <c r="G253" s="26" t="str">
        <f ca="1">IFERROR(IF(DarlehenNichtBezahlt*DarlehenIstGut,ZinsBetrag,""), "")</f>
        <v/>
      </c>
      <c r="H253" s="26" t="str">
        <f ca="1">IFERROR(IF(DarlehenNichtBezahlt*DarlehenIstGut,AbschlussSaldo,""), "")</f>
        <v/>
      </c>
    </row>
    <row r="254" spans="2:8" ht="20.100000000000001" customHeight="1">
      <c r="B254" s="28" t="str">
        <f ca="1">IFERROR(IF(DarlehenNichtBezahlt*DarlehenIstGut,ZahlungNummer,""), "")</f>
        <v/>
      </c>
      <c r="C254" s="27" t="str">
        <f ca="1">IFERROR(IF(DarlehenNichtBezahlt*DarlehenIstGut,ZahlungsDatum,""), "")</f>
        <v/>
      </c>
      <c r="D254" s="26" t="str">
        <f ca="1">IFERROR(IF(DarlehenNichtBezahlt*DarlehenIstGut,DarlehensWert,""), "")</f>
        <v/>
      </c>
      <c r="E254" s="26" t="str">
        <f ca="1">IFERROR(IF(DarlehenNichtBezahlt*DarlehenIstGut,MonatlicheZahlung,""), "")</f>
        <v/>
      </c>
      <c r="F254" s="26" t="str">
        <f ca="1">IFERROR(IF(DarlehenNichtBezahlt*DarlehenIstGut,Kapital,""), "")</f>
        <v/>
      </c>
      <c r="G254" s="26" t="str">
        <f ca="1">IFERROR(IF(DarlehenNichtBezahlt*DarlehenIstGut,ZinsBetrag,""), "")</f>
        <v/>
      </c>
      <c r="H254" s="26" t="str">
        <f ca="1">IFERROR(IF(DarlehenNichtBezahlt*DarlehenIstGut,AbschlussSaldo,""), "")</f>
        <v/>
      </c>
    </row>
    <row r="255" spans="2:8" ht="20.100000000000001" customHeight="1">
      <c r="B255" s="28" t="str">
        <f ca="1">IFERROR(IF(DarlehenNichtBezahlt*DarlehenIstGut,ZahlungNummer,""), "")</f>
        <v/>
      </c>
      <c r="C255" s="27" t="str">
        <f ca="1">IFERROR(IF(DarlehenNichtBezahlt*DarlehenIstGut,ZahlungsDatum,""), "")</f>
        <v/>
      </c>
      <c r="D255" s="26" t="str">
        <f ca="1">IFERROR(IF(DarlehenNichtBezahlt*DarlehenIstGut,DarlehensWert,""), "")</f>
        <v/>
      </c>
      <c r="E255" s="26" t="str">
        <f ca="1">IFERROR(IF(DarlehenNichtBezahlt*DarlehenIstGut,MonatlicheZahlung,""), "")</f>
        <v/>
      </c>
      <c r="F255" s="26" t="str">
        <f ca="1">IFERROR(IF(DarlehenNichtBezahlt*DarlehenIstGut,Kapital,""), "")</f>
        <v/>
      </c>
      <c r="G255" s="26" t="str">
        <f ca="1">IFERROR(IF(DarlehenNichtBezahlt*DarlehenIstGut,ZinsBetrag,""), "")</f>
        <v/>
      </c>
      <c r="H255" s="26" t="str">
        <f ca="1">IFERROR(IF(DarlehenNichtBezahlt*DarlehenIstGut,AbschlussSaldo,""), "")</f>
        <v/>
      </c>
    </row>
    <row r="256" spans="2:8" ht="20.100000000000001" customHeight="1">
      <c r="B256" s="28" t="str">
        <f ca="1">IFERROR(IF(DarlehenNichtBezahlt*DarlehenIstGut,ZahlungNummer,""), "")</f>
        <v/>
      </c>
      <c r="C256" s="27" t="str">
        <f ca="1">IFERROR(IF(DarlehenNichtBezahlt*DarlehenIstGut,ZahlungsDatum,""), "")</f>
        <v/>
      </c>
      <c r="D256" s="26" t="str">
        <f ca="1">IFERROR(IF(DarlehenNichtBezahlt*DarlehenIstGut,DarlehensWert,""), "")</f>
        <v/>
      </c>
      <c r="E256" s="26" t="str">
        <f ca="1">IFERROR(IF(DarlehenNichtBezahlt*DarlehenIstGut,MonatlicheZahlung,""), "")</f>
        <v/>
      </c>
      <c r="F256" s="26" t="str">
        <f ca="1">IFERROR(IF(DarlehenNichtBezahlt*DarlehenIstGut,Kapital,""), "")</f>
        <v/>
      </c>
      <c r="G256" s="26" t="str">
        <f ca="1">IFERROR(IF(DarlehenNichtBezahlt*DarlehenIstGut,ZinsBetrag,""), "")</f>
        <v/>
      </c>
      <c r="H256" s="26" t="str">
        <f ca="1">IFERROR(IF(DarlehenNichtBezahlt*DarlehenIstGut,AbschlussSaldo,""), "")</f>
        <v/>
      </c>
    </row>
    <row r="257" spans="2:8" ht="20.100000000000001" customHeight="1">
      <c r="B257" s="28" t="str">
        <f ca="1">IFERROR(IF(DarlehenNichtBezahlt*DarlehenIstGut,ZahlungNummer,""), "")</f>
        <v/>
      </c>
      <c r="C257" s="27" t="str">
        <f ca="1">IFERROR(IF(DarlehenNichtBezahlt*DarlehenIstGut,ZahlungsDatum,""), "")</f>
        <v/>
      </c>
      <c r="D257" s="26" t="str">
        <f ca="1">IFERROR(IF(DarlehenNichtBezahlt*DarlehenIstGut,DarlehensWert,""), "")</f>
        <v/>
      </c>
      <c r="E257" s="26" t="str">
        <f ca="1">IFERROR(IF(DarlehenNichtBezahlt*DarlehenIstGut,MonatlicheZahlung,""), "")</f>
        <v/>
      </c>
      <c r="F257" s="26" t="str">
        <f ca="1">IFERROR(IF(DarlehenNichtBezahlt*DarlehenIstGut,Kapital,""), "")</f>
        <v/>
      </c>
      <c r="G257" s="26" t="str">
        <f ca="1">IFERROR(IF(DarlehenNichtBezahlt*DarlehenIstGut,ZinsBetrag,""), "")</f>
        <v/>
      </c>
      <c r="H257" s="26" t="str">
        <f ca="1">IFERROR(IF(DarlehenNichtBezahlt*DarlehenIstGut,AbschlussSaldo,""), "")</f>
        <v/>
      </c>
    </row>
    <row r="258" spans="2:8" ht="20.100000000000001" customHeight="1">
      <c r="B258" s="28" t="str">
        <f ca="1">IFERROR(IF(DarlehenNichtBezahlt*DarlehenIstGut,ZahlungNummer,""), "")</f>
        <v/>
      </c>
      <c r="C258" s="27" t="str">
        <f ca="1">IFERROR(IF(DarlehenNichtBezahlt*DarlehenIstGut,ZahlungsDatum,""), "")</f>
        <v/>
      </c>
      <c r="D258" s="26" t="str">
        <f ca="1">IFERROR(IF(DarlehenNichtBezahlt*DarlehenIstGut,DarlehensWert,""), "")</f>
        <v/>
      </c>
      <c r="E258" s="26" t="str">
        <f ca="1">IFERROR(IF(DarlehenNichtBezahlt*DarlehenIstGut,MonatlicheZahlung,""), "")</f>
        <v/>
      </c>
      <c r="F258" s="26" t="str">
        <f ca="1">IFERROR(IF(DarlehenNichtBezahlt*DarlehenIstGut,Kapital,""), "")</f>
        <v/>
      </c>
      <c r="G258" s="26" t="str">
        <f ca="1">IFERROR(IF(DarlehenNichtBezahlt*DarlehenIstGut,ZinsBetrag,""), "")</f>
        <v/>
      </c>
      <c r="H258" s="26" t="str">
        <f ca="1">IFERROR(IF(DarlehenNichtBezahlt*DarlehenIstGut,AbschlussSaldo,""), "")</f>
        <v/>
      </c>
    </row>
    <row r="259" spans="2:8" ht="20.100000000000001" customHeight="1">
      <c r="B259" s="28" t="str">
        <f ca="1">IFERROR(IF(DarlehenNichtBezahlt*DarlehenIstGut,ZahlungNummer,""), "")</f>
        <v/>
      </c>
      <c r="C259" s="27" t="str">
        <f ca="1">IFERROR(IF(DarlehenNichtBezahlt*DarlehenIstGut,ZahlungsDatum,""), "")</f>
        <v/>
      </c>
      <c r="D259" s="26" t="str">
        <f ca="1">IFERROR(IF(DarlehenNichtBezahlt*DarlehenIstGut,DarlehensWert,""), "")</f>
        <v/>
      </c>
      <c r="E259" s="26" t="str">
        <f ca="1">IFERROR(IF(DarlehenNichtBezahlt*DarlehenIstGut,MonatlicheZahlung,""), "")</f>
        <v/>
      </c>
      <c r="F259" s="26" t="str">
        <f ca="1">IFERROR(IF(DarlehenNichtBezahlt*DarlehenIstGut,Kapital,""), "")</f>
        <v/>
      </c>
      <c r="G259" s="26" t="str">
        <f ca="1">IFERROR(IF(DarlehenNichtBezahlt*DarlehenIstGut,ZinsBetrag,""), "")</f>
        <v/>
      </c>
      <c r="H259" s="26" t="str">
        <f ca="1">IFERROR(IF(DarlehenNichtBezahlt*DarlehenIstGut,AbschlussSaldo,""), "")</f>
        <v/>
      </c>
    </row>
    <row r="260" spans="2:8" ht="20.100000000000001" customHeight="1">
      <c r="B260" s="28" t="str">
        <f ca="1">IFERROR(IF(DarlehenNichtBezahlt*DarlehenIstGut,ZahlungNummer,""), "")</f>
        <v/>
      </c>
      <c r="C260" s="27" t="str">
        <f ca="1">IFERROR(IF(DarlehenNichtBezahlt*DarlehenIstGut,ZahlungsDatum,""), "")</f>
        <v/>
      </c>
      <c r="D260" s="26" t="str">
        <f ca="1">IFERROR(IF(DarlehenNichtBezahlt*DarlehenIstGut,DarlehensWert,""), "")</f>
        <v/>
      </c>
      <c r="E260" s="26" t="str">
        <f ca="1">IFERROR(IF(DarlehenNichtBezahlt*DarlehenIstGut,MonatlicheZahlung,""), "")</f>
        <v/>
      </c>
      <c r="F260" s="26" t="str">
        <f ca="1">IFERROR(IF(DarlehenNichtBezahlt*DarlehenIstGut,Kapital,""), "")</f>
        <v/>
      </c>
      <c r="G260" s="26" t="str">
        <f ca="1">IFERROR(IF(DarlehenNichtBezahlt*DarlehenIstGut,ZinsBetrag,""), "")</f>
        <v/>
      </c>
      <c r="H260" s="26" t="str">
        <f ca="1">IFERROR(IF(DarlehenNichtBezahlt*DarlehenIstGut,AbschlussSaldo,""), "")</f>
        <v/>
      </c>
    </row>
    <row r="261" spans="2:8" ht="20.100000000000001" customHeight="1">
      <c r="B261" s="28" t="str">
        <f ca="1">IFERROR(IF(DarlehenNichtBezahlt*DarlehenIstGut,ZahlungNummer,""), "")</f>
        <v/>
      </c>
      <c r="C261" s="27" t="str">
        <f ca="1">IFERROR(IF(DarlehenNichtBezahlt*DarlehenIstGut,ZahlungsDatum,""), "")</f>
        <v/>
      </c>
      <c r="D261" s="26" t="str">
        <f ca="1">IFERROR(IF(DarlehenNichtBezahlt*DarlehenIstGut,DarlehensWert,""), "")</f>
        <v/>
      </c>
      <c r="E261" s="26" t="str">
        <f ca="1">IFERROR(IF(DarlehenNichtBezahlt*DarlehenIstGut,MonatlicheZahlung,""), "")</f>
        <v/>
      </c>
      <c r="F261" s="26" t="str">
        <f ca="1">IFERROR(IF(DarlehenNichtBezahlt*DarlehenIstGut,Kapital,""), "")</f>
        <v/>
      </c>
      <c r="G261" s="26" t="str">
        <f ca="1">IFERROR(IF(DarlehenNichtBezahlt*DarlehenIstGut,ZinsBetrag,""), "")</f>
        <v/>
      </c>
      <c r="H261" s="26" t="str">
        <f ca="1">IFERROR(IF(DarlehenNichtBezahlt*DarlehenIstGut,AbschlussSaldo,""), "")</f>
        <v/>
      </c>
    </row>
    <row r="262" spans="2:8" ht="20.100000000000001" customHeight="1">
      <c r="B262" s="28" t="str">
        <f ca="1">IFERROR(IF(DarlehenNichtBezahlt*DarlehenIstGut,ZahlungNummer,""), "")</f>
        <v/>
      </c>
      <c r="C262" s="27" t="str">
        <f ca="1">IFERROR(IF(DarlehenNichtBezahlt*DarlehenIstGut,ZahlungsDatum,""), "")</f>
        <v/>
      </c>
      <c r="D262" s="26" t="str">
        <f ca="1">IFERROR(IF(DarlehenNichtBezahlt*DarlehenIstGut,DarlehensWert,""), "")</f>
        <v/>
      </c>
      <c r="E262" s="26" t="str">
        <f ca="1">IFERROR(IF(DarlehenNichtBezahlt*DarlehenIstGut,MonatlicheZahlung,""), "")</f>
        <v/>
      </c>
      <c r="F262" s="26" t="str">
        <f ca="1">IFERROR(IF(DarlehenNichtBezahlt*DarlehenIstGut,Kapital,""), "")</f>
        <v/>
      </c>
      <c r="G262" s="26" t="str">
        <f ca="1">IFERROR(IF(DarlehenNichtBezahlt*DarlehenIstGut,ZinsBetrag,""), "")</f>
        <v/>
      </c>
      <c r="H262" s="26" t="str">
        <f ca="1">IFERROR(IF(DarlehenNichtBezahlt*DarlehenIstGut,AbschlussSaldo,""), "")</f>
        <v/>
      </c>
    </row>
    <row r="263" spans="2:8" ht="20.100000000000001" customHeight="1">
      <c r="B263" s="28" t="str">
        <f ca="1">IFERROR(IF(DarlehenNichtBezahlt*DarlehenIstGut,ZahlungNummer,""), "")</f>
        <v/>
      </c>
      <c r="C263" s="27" t="str">
        <f ca="1">IFERROR(IF(DarlehenNichtBezahlt*DarlehenIstGut,ZahlungsDatum,""), "")</f>
        <v/>
      </c>
      <c r="D263" s="26" t="str">
        <f ca="1">IFERROR(IF(DarlehenNichtBezahlt*DarlehenIstGut,DarlehensWert,""), "")</f>
        <v/>
      </c>
      <c r="E263" s="26" t="str">
        <f ca="1">IFERROR(IF(DarlehenNichtBezahlt*DarlehenIstGut,MonatlicheZahlung,""), "")</f>
        <v/>
      </c>
      <c r="F263" s="26" t="str">
        <f ca="1">IFERROR(IF(DarlehenNichtBezahlt*DarlehenIstGut,Kapital,""), "")</f>
        <v/>
      </c>
      <c r="G263" s="26" t="str">
        <f ca="1">IFERROR(IF(DarlehenNichtBezahlt*DarlehenIstGut,ZinsBetrag,""), "")</f>
        <v/>
      </c>
      <c r="H263" s="26" t="str">
        <f ca="1">IFERROR(IF(DarlehenNichtBezahlt*DarlehenIstGut,AbschlussSaldo,""), "")</f>
        <v/>
      </c>
    </row>
    <row r="264" spans="2:8" ht="20.100000000000001" customHeight="1">
      <c r="B264" s="28" t="str">
        <f ca="1">IFERROR(IF(DarlehenNichtBezahlt*DarlehenIstGut,ZahlungNummer,""), "")</f>
        <v/>
      </c>
      <c r="C264" s="27" t="str">
        <f ca="1">IFERROR(IF(DarlehenNichtBezahlt*DarlehenIstGut,ZahlungsDatum,""), "")</f>
        <v/>
      </c>
      <c r="D264" s="26" t="str">
        <f ca="1">IFERROR(IF(DarlehenNichtBezahlt*DarlehenIstGut,DarlehensWert,""), "")</f>
        <v/>
      </c>
      <c r="E264" s="26" t="str">
        <f ca="1">IFERROR(IF(DarlehenNichtBezahlt*DarlehenIstGut,MonatlicheZahlung,""), "")</f>
        <v/>
      </c>
      <c r="F264" s="26" t="str">
        <f ca="1">IFERROR(IF(DarlehenNichtBezahlt*DarlehenIstGut,Kapital,""), "")</f>
        <v/>
      </c>
      <c r="G264" s="26" t="str">
        <f ca="1">IFERROR(IF(DarlehenNichtBezahlt*DarlehenIstGut,ZinsBetrag,""), "")</f>
        <v/>
      </c>
      <c r="H264" s="26" t="str">
        <f ca="1">IFERROR(IF(DarlehenNichtBezahlt*DarlehenIstGut,AbschlussSaldo,""), "")</f>
        <v/>
      </c>
    </row>
    <row r="265" spans="2:8" ht="20.100000000000001" customHeight="1">
      <c r="B265" s="28" t="str">
        <f ca="1">IFERROR(IF(DarlehenNichtBezahlt*DarlehenIstGut,ZahlungNummer,""), "")</f>
        <v/>
      </c>
      <c r="C265" s="27" t="str">
        <f ca="1">IFERROR(IF(DarlehenNichtBezahlt*DarlehenIstGut,ZahlungsDatum,""), "")</f>
        <v/>
      </c>
      <c r="D265" s="26" t="str">
        <f ca="1">IFERROR(IF(DarlehenNichtBezahlt*DarlehenIstGut,DarlehensWert,""), "")</f>
        <v/>
      </c>
      <c r="E265" s="26" t="str">
        <f ca="1">IFERROR(IF(DarlehenNichtBezahlt*DarlehenIstGut,MonatlicheZahlung,""), "")</f>
        <v/>
      </c>
      <c r="F265" s="26" t="str">
        <f ca="1">IFERROR(IF(DarlehenNichtBezahlt*DarlehenIstGut,Kapital,""), "")</f>
        <v/>
      </c>
      <c r="G265" s="26" t="str">
        <f ca="1">IFERROR(IF(DarlehenNichtBezahlt*DarlehenIstGut,ZinsBetrag,""), "")</f>
        <v/>
      </c>
      <c r="H265" s="26" t="str">
        <f ca="1">IFERROR(IF(DarlehenNichtBezahlt*DarlehenIstGut,AbschlussSaldo,""), "")</f>
        <v/>
      </c>
    </row>
    <row r="266" spans="2:8" ht="20.100000000000001" customHeight="1">
      <c r="B266" s="28" t="str">
        <f ca="1">IFERROR(IF(DarlehenNichtBezahlt*DarlehenIstGut,ZahlungNummer,""), "")</f>
        <v/>
      </c>
      <c r="C266" s="27" t="str">
        <f ca="1">IFERROR(IF(DarlehenNichtBezahlt*DarlehenIstGut,ZahlungsDatum,""), "")</f>
        <v/>
      </c>
      <c r="D266" s="26" t="str">
        <f ca="1">IFERROR(IF(DarlehenNichtBezahlt*DarlehenIstGut,DarlehensWert,""), "")</f>
        <v/>
      </c>
      <c r="E266" s="26" t="str">
        <f ca="1">IFERROR(IF(DarlehenNichtBezahlt*DarlehenIstGut,MonatlicheZahlung,""), "")</f>
        <v/>
      </c>
      <c r="F266" s="26" t="str">
        <f ca="1">IFERROR(IF(DarlehenNichtBezahlt*DarlehenIstGut,Kapital,""), "")</f>
        <v/>
      </c>
      <c r="G266" s="26" t="str">
        <f ca="1">IFERROR(IF(DarlehenNichtBezahlt*DarlehenIstGut,ZinsBetrag,""), "")</f>
        <v/>
      </c>
      <c r="H266" s="26" t="str">
        <f ca="1">IFERROR(IF(DarlehenNichtBezahlt*DarlehenIstGut,AbschlussSaldo,""), "")</f>
        <v/>
      </c>
    </row>
    <row r="267" spans="2:8" ht="20.100000000000001" customHeight="1">
      <c r="B267" s="28" t="str">
        <f ca="1">IFERROR(IF(DarlehenNichtBezahlt*DarlehenIstGut,ZahlungNummer,""), "")</f>
        <v/>
      </c>
      <c r="C267" s="27" t="str">
        <f ca="1">IFERROR(IF(DarlehenNichtBezahlt*DarlehenIstGut,ZahlungsDatum,""), "")</f>
        <v/>
      </c>
      <c r="D267" s="26" t="str">
        <f ca="1">IFERROR(IF(DarlehenNichtBezahlt*DarlehenIstGut,DarlehensWert,""), "")</f>
        <v/>
      </c>
      <c r="E267" s="26" t="str">
        <f ca="1">IFERROR(IF(DarlehenNichtBezahlt*DarlehenIstGut,MonatlicheZahlung,""), "")</f>
        <v/>
      </c>
      <c r="F267" s="26" t="str">
        <f ca="1">IFERROR(IF(DarlehenNichtBezahlt*DarlehenIstGut,Kapital,""), "")</f>
        <v/>
      </c>
      <c r="G267" s="26" t="str">
        <f ca="1">IFERROR(IF(DarlehenNichtBezahlt*DarlehenIstGut,ZinsBetrag,""), "")</f>
        <v/>
      </c>
      <c r="H267" s="26" t="str">
        <f ca="1">IFERROR(IF(DarlehenNichtBezahlt*DarlehenIstGut,AbschlussSaldo,""), "")</f>
        <v/>
      </c>
    </row>
    <row r="268" spans="2:8" ht="20.100000000000001" customHeight="1">
      <c r="B268" s="28" t="str">
        <f ca="1">IFERROR(IF(DarlehenNichtBezahlt*DarlehenIstGut,ZahlungNummer,""), "")</f>
        <v/>
      </c>
      <c r="C268" s="27" t="str">
        <f ca="1">IFERROR(IF(DarlehenNichtBezahlt*DarlehenIstGut,ZahlungsDatum,""), "")</f>
        <v/>
      </c>
      <c r="D268" s="26" t="str">
        <f ca="1">IFERROR(IF(DarlehenNichtBezahlt*DarlehenIstGut,DarlehensWert,""), "")</f>
        <v/>
      </c>
      <c r="E268" s="26" t="str">
        <f ca="1">IFERROR(IF(DarlehenNichtBezahlt*DarlehenIstGut,MonatlicheZahlung,""), "")</f>
        <v/>
      </c>
      <c r="F268" s="26" t="str">
        <f ca="1">IFERROR(IF(DarlehenNichtBezahlt*DarlehenIstGut,Kapital,""), "")</f>
        <v/>
      </c>
      <c r="G268" s="26" t="str">
        <f ca="1">IFERROR(IF(DarlehenNichtBezahlt*DarlehenIstGut,ZinsBetrag,""), "")</f>
        <v/>
      </c>
      <c r="H268" s="26" t="str">
        <f ca="1">IFERROR(IF(DarlehenNichtBezahlt*DarlehenIstGut,AbschlussSaldo,""), "")</f>
        <v/>
      </c>
    </row>
    <row r="269" spans="2:8" ht="20.100000000000001" customHeight="1">
      <c r="B269" s="28" t="str">
        <f ca="1">IFERROR(IF(DarlehenNichtBezahlt*DarlehenIstGut,ZahlungNummer,""), "")</f>
        <v/>
      </c>
      <c r="C269" s="27" t="str">
        <f ca="1">IFERROR(IF(DarlehenNichtBezahlt*DarlehenIstGut,ZahlungsDatum,""), "")</f>
        <v/>
      </c>
      <c r="D269" s="26" t="str">
        <f ca="1">IFERROR(IF(DarlehenNichtBezahlt*DarlehenIstGut,DarlehensWert,""), "")</f>
        <v/>
      </c>
      <c r="E269" s="26" t="str">
        <f ca="1">IFERROR(IF(DarlehenNichtBezahlt*DarlehenIstGut,MonatlicheZahlung,""), "")</f>
        <v/>
      </c>
      <c r="F269" s="26" t="str">
        <f ca="1">IFERROR(IF(DarlehenNichtBezahlt*DarlehenIstGut,Kapital,""), "")</f>
        <v/>
      </c>
      <c r="G269" s="26" t="str">
        <f ca="1">IFERROR(IF(DarlehenNichtBezahlt*DarlehenIstGut,ZinsBetrag,""), "")</f>
        <v/>
      </c>
      <c r="H269" s="26" t="str">
        <f ca="1">IFERROR(IF(DarlehenNichtBezahlt*DarlehenIstGut,AbschlussSaldo,""), "")</f>
        <v/>
      </c>
    </row>
    <row r="270" spans="2:8" ht="20.100000000000001" customHeight="1">
      <c r="B270" s="28" t="str">
        <f ca="1">IFERROR(IF(DarlehenNichtBezahlt*DarlehenIstGut,ZahlungNummer,""), "")</f>
        <v/>
      </c>
      <c r="C270" s="27" t="str">
        <f ca="1">IFERROR(IF(DarlehenNichtBezahlt*DarlehenIstGut,ZahlungsDatum,""), "")</f>
        <v/>
      </c>
      <c r="D270" s="26" t="str">
        <f ca="1">IFERROR(IF(DarlehenNichtBezahlt*DarlehenIstGut,DarlehensWert,""), "")</f>
        <v/>
      </c>
      <c r="E270" s="26" t="str">
        <f ca="1">IFERROR(IF(DarlehenNichtBezahlt*DarlehenIstGut,MonatlicheZahlung,""), "")</f>
        <v/>
      </c>
      <c r="F270" s="26" t="str">
        <f ca="1">IFERROR(IF(DarlehenNichtBezahlt*DarlehenIstGut,Kapital,""), "")</f>
        <v/>
      </c>
      <c r="G270" s="26" t="str">
        <f ca="1">IFERROR(IF(DarlehenNichtBezahlt*DarlehenIstGut,ZinsBetrag,""), "")</f>
        <v/>
      </c>
      <c r="H270" s="26" t="str">
        <f ca="1">IFERROR(IF(DarlehenNichtBezahlt*DarlehenIstGut,AbschlussSaldo,""), "")</f>
        <v/>
      </c>
    </row>
    <row r="271" spans="2:8" ht="20.100000000000001" customHeight="1">
      <c r="B271" s="28" t="str">
        <f ca="1">IFERROR(IF(DarlehenNichtBezahlt*DarlehenIstGut,ZahlungNummer,""), "")</f>
        <v/>
      </c>
      <c r="C271" s="27" t="str">
        <f ca="1">IFERROR(IF(DarlehenNichtBezahlt*DarlehenIstGut,ZahlungsDatum,""), "")</f>
        <v/>
      </c>
      <c r="D271" s="26" t="str">
        <f ca="1">IFERROR(IF(DarlehenNichtBezahlt*DarlehenIstGut,DarlehensWert,""), "")</f>
        <v/>
      </c>
      <c r="E271" s="26" t="str">
        <f ca="1">IFERROR(IF(DarlehenNichtBezahlt*DarlehenIstGut,MonatlicheZahlung,""), "")</f>
        <v/>
      </c>
      <c r="F271" s="26" t="str">
        <f ca="1">IFERROR(IF(DarlehenNichtBezahlt*DarlehenIstGut,Kapital,""), "")</f>
        <v/>
      </c>
      <c r="G271" s="26" t="str">
        <f ca="1">IFERROR(IF(DarlehenNichtBezahlt*DarlehenIstGut,ZinsBetrag,""), "")</f>
        <v/>
      </c>
      <c r="H271" s="26" t="str">
        <f ca="1">IFERROR(IF(DarlehenNichtBezahlt*DarlehenIstGut,AbschlussSaldo,""), "")</f>
        <v/>
      </c>
    </row>
    <row r="272" spans="2:8" ht="20.100000000000001" customHeight="1">
      <c r="B272" s="28" t="str">
        <f ca="1">IFERROR(IF(DarlehenNichtBezahlt*DarlehenIstGut,ZahlungNummer,""), "")</f>
        <v/>
      </c>
      <c r="C272" s="27" t="str">
        <f ca="1">IFERROR(IF(DarlehenNichtBezahlt*DarlehenIstGut,ZahlungsDatum,""), "")</f>
        <v/>
      </c>
      <c r="D272" s="26" t="str">
        <f ca="1">IFERROR(IF(DarlehenNichtBezahlt*DarlehenIstGut,DarlehensWert,""), "")</f>
        <v/>
      </c>
      <c r="E272" s="26" t="str">
        <f ca="1">IFERROR(IF(DarlehenNichtBezahlt*DarlehenIstGut,MonatlicheZahlung,""), "")</f>
        <v/>
      </c>
      <c r="F272" s="26" t="str">
        <f ca="1">IFERROR(IF(DarlehenNichtBezahlt*DarlehenIstGut,Kapital,""), "")</f>
        <v/>
      </c>
      <c r="G272" s="26" t="str">
        <f ca="1">IFERROR(IF(DarlehenNichtBezahlt*DarlehenIstGut,ZinsBetrag,""), "")</f>
        <v/>
      </c>
      <c r="H272" s="26" t="str">
        <f ca="1">IFERROR(IF(DarlehenNichtBezahlt*DarlehenIstGut,AbschlussSaldo,""), "")</f>
        <v/>
      </c>
    </row>
    <row r="273" spans="2:8" ht="20.100000000000001" customHeight="1">
      <c r="B273" s="28" t="str">
        <f ca="1">IFERROR(IF(DarlehenNichtBezahlt*DarlehenIstGut,ZahlungNummer,""), "")</f>
        <v/>
      </c>
      <c r="C273" s="27" t="str">
        <f ca="1">IFERROR(IF(DarlehenNichtBezahlt*DarlehenIstGut,ZahlungsDatum,""), "")</f>
        <v/>
      </c>
      <c r="D273" s="26" t="str">
        <f ca="1">IFERROR(IF(DarlehenNichtBezahlt*DarlehenIstGut,DarlehensWert,""), "")</f>
        <v/>
      </c>
      <c r="E273" s="26" t="str">
        <f ca="1">IFERROR(IF(DarlehenNichtBezahlt*DarlehenIstGut,MonatlicheZahlung,""), "")</f>
        <v/>
      </c>
      <c r="F273" s="26" t="str">
        <f ca="1">IFERROR(IF(DarlehenNichtBezahlt*DarlehenIstGut,Kapital,""), "")</f>
        <v/>
      </c>
      <c r="G273" s="26" t="str">
        <f ca="1">IFERROR(IF(DarlehenNichtBezahlt*DarlehenIstGut,ZinsBetrag,""), "")</f>
        <v/>
      </c>
      <c r="H273" s="26" t="str">
        <f ca="1">IFERROR(IF(DarlehenNichtBezahlt*DarlehenIstGut,AbschlussSaldo,""), "")</f>
        <v/>
      </c>
    </row>
    <row r="274" spans="2:8" ht="20.100000000000001" customHeight="1">
      <c r="B274" s="28" t="str">
        <f ca="1">IFERROR(IF(DarlehenNichtBezahlt*DarlehenIstGut,ZahlungNummer,""), "")</f>
        <v/>
      </c>
      <c r="C274" s="27" t="str">
        <f ca="1">IFERROR(IF(DarlehenNichtBezahlt*DarlehenIstGut,ZahlungsDatum,""), "")</f>
        <v/>
      </c>
      <c r="D274" s="26" t="str">
        <f ca="1">IFERROR(IF(DarlehenNichtBezahlt*DarlehenIstGut,DarlehensWert,""), "")</f>
        <v/>
      </c>
      <c r="E274" s="26" t="str">
        <f ca="1">IFERROR(IF(DarlehenNichtBezahlt*DarlehenIstGut,MonatlicheZahlung,""), "")</f>
        <v/>
      </c>
      <c r="F274" s="26" t="str">
        <f ca="1">IFERROR(IF(DarlehenNichtBezahlt*DarlehenIstGut,Kapital,""), "")</f>
        <v/>
      </c>
      <c r="G274" s="26" t="str">
        <f ca="1">IFERROR(IF(DarlehenNichtBezahlt*DarlehenIstGut,ZinsBetrag,""), "")</f>
        <v/>
      </c>
      <c r="H274" s="26" t="str">
        <f ca="1">IFERROR(IF(DarlehenNichtBezahlt*DarlehenIstGut,AbschlussSaldo,""), "")</f>
        <v/>
      </c>
    </row>
    <row r="275" spans="2:8" ht="20.100000000000001" customHeight="1">
      <c r="B275" s="28" t="str">
        <f ca="1">IFERROR(IF(DarlehenNichtBezahlt*DarlehenIstGut,ZahlungNummer,""), "")</f>
        <v/>
      </c>
      <c r="C275" s="27" t="str">
        <f ca="1">IFERROR(IF(DarlehenNichtBezahlt*DarlehenIstGut,ZahlungsDatum,""), "")</f>
        <v/>
      </c>
      <c r="D275" s="26" t="str">
        <f ca="1">IFERROR(IF(DarlehenNichtBezahlt*DarlehenIstGut,DarlehensWert,""), "")</f>
        <v/>
      </c>
      <c r="E275" s="26" t="str">
        <f ca="1">IFERROR(IF(DarlehenNichtBezahlt*DarlehenIstGut,MonatlicheZahlung,""), "")</f>
        <v/>
      </c>
      <c r="F275" s="26" t="str">
        <f ca="1">IFERROR(IF(DarlehenNichtBezahlt*DarlehenIstGut,Kapital,""), "")</f>
        <v/>
      </c>
      <c r="G275" s="26" t="str">
        <f ca="1">IFERROR(IF(DarlehenNichtBezahlt*DarlehenIstGut,ZinsBetrag,""), "")</f>
        <v/>
      </c>
      <c r="H275" s="26" t="str">
        <f ca="1">IFERROR(IF(DarlehenNichtBezahlt*DarlehenIstGut,AbschlussSaldo,""), "")</f>
        <v/>
      </c>
    </row>
    <row r="276" spans="2:8" ht="20.100000000000001" customHeight="1">
      <c r="B276" s="28" t="str">
        <f ca="1">IFERROR(IF(DarlehenNichtBezahlt*DarlehenIstGut,ZahlungNummer,""), "")</f>
        <v/>
      </c>
      <c r="C276" s="27" t="str">
        <f ca="1">IFERROR(IF(DarlehenNichtBezahlt*DarlehenIstGut,ZahlungsDatum,""), "")</f>
        <v/>
      </c>
      <c r="D276" s="26" t="str">
        <f ca="1">IFERROR(IF(DarlehenNichtBezahlt*DarlehenIstGut,DarlehensWert,""), "")</f>
        <v/>
      </c>
      <c r="E276" s="26" t="str">
        <f ca="1">IFERROR(IF(DarlehenNichtBezahlt*DarlehenIstGut,MonatlicheZahlung,""), "")</f>
        <v/>
      </c>
      <c r="F276" s="26" t="str">
        <f ca="1">IFERROR(IF(DarlehenNichtBezahlt*DarlehenIstGut,Kapital,""), "")</f>
        <v/>
      </c>
      <c r="G276" s="26" t="str">
        <f ca="1">IFERROR(IF(DarlehenNichtBezahlt*DarlehenIstGut,ZinsBetrag,""), "")</f>
        <v/>
      </c>
      <c r="H276" s="26" t="str">
        <f ca="1">IFERROR(IF(DarlehenNichtBezahlt*DarlehenIstGut,AbschlussSaldo,""), "")</f>
        <v/>
      </c>
    </row>
    <row r="277" spans="2:8" ht="20.100000000000001" customHeight="1">
      <c r="B277" s="28" t="str">
        <f ca="1">IFERROR(IF(DarlehenNichtBezahlt*DarlehenIstGut,ZahlungNummer,""), "")</f>
        <v/>
      </c>
      <c r="C277" s="27" t="str">
        <f ca="1">IFERROR(IF(DarlehenNichtBezahlt*DarlehenIstGut,ZahlungsDatum,""), "")</f>
        <v/>
      </c>
      <c r="D277" s="26" t="str">
        <f ca="1">IFERROR(IF(DarlehenNichtBezahlt*DarlehenIstGut,DarlehensWert,""), "")</f>
        <v/>
      </c>
      <c r="E277" s="26" t="str">
        <f ca="1">IFERROR(IF(DarlehenNichtBezahlt*DarlehenIstGut,MonatlicheZahlung,""), "")</f>
        <v/>
      </c>
      <c r="F277" s="26" t="str">
        <f ca="1">IFERROR(IF(DarlehenNichtBezahlt*DarlehenIstGut,Kapital,""), "")</f>
        <v/>
      </c>
      <c r="G277" s="26" t="str">
        <f ca="1">IFERROR(IF(DarlehenNichtBezahlt*DarlehenIstGut,ZinsBetrag,""), "")</f>
        <v/>
      </c>
      <c r="H277" s="26" t="str">
        <f ca="1">IFERROR(IF(DarlehenNichtBezahlt*DarlehenIstGut,AbschlussSaldo,""), "")</f>
        <v/>
      </c>
    </row>
    <row r="278" spans="2:8" ht="20.100000000000001" customHeight="1">
      <c r="B278" s="28" t="str">
        <f ca="1">IFERROR(IF(DarlehenNichtBezahlt*DarlehenIstGut,ZahlungNummer,""), "")</f>
        <v/>
      </c>
      <c r="C278" s="27" t="str">
        <f ca="1">IFERROR(IF(DarlehenNichtBezahlt*DarlehenIstGut,ZahlungsDatum,""), "")</f>
        <v/>
      </c>
      <c r="D278" s="26" t="str">
        <f ca="1">IFERROR(IF(DarlehenNichtBezahlt*DarlehenIstGut,DarlehensWert,""), "")</f>
        <v/>
      </c>
      <c r="E278" s="26" t="str">
        <f ca="1">IFERROR(IF(DarlehenNichtBezahlt*DarlehenIstGut,MonatlicheZahlung,""), "")</f>
        <v/>
      </c>
      <c r="F278" s="26" t="str">
        <f ca="1">IFERROR(IF(DarlehenNichtBezahlt*DarlehenIstGut,Kapital,""), "")</f>
        <v/>
      </c>
      <c r="G278" s="26" t="str">
        <f ca="1">IFERROR(IF(DarlehenNichtBezahlt*DarlehenIstGut,ZinsBetrag,""), "")</f>
        <v/>
      </c>
      <c r="H278" s="26" t="str">
        <f ca="1">IFERROR(IF(DarlehenNichtBezahlt*DarlehenIstGut,AbschlussSaldo,""), "")</f>
        <v/>
      </c>
    </row>
    <row r="279" spans="2:8" ht="20.100000000000001" customHeight="1">
      <c r="B279" s="28" t="str">
        <f ca="1">IFERROR(IF(DarlehenNichtBezahlt*DarlehenIstGut,ZahlungNummer,""), "")</f>
        <v/>
      </c>
      <c r="C279" s="27" t="str">
        <f ca="1">IFERROR(IF(DarlehenNichtBezahlt*DarlehenIstGut,ZahlungsDatum,""), "")</f>
        <v/>
      </c>
      <c r="D279" s="26" t="str">
        <f ca="1">IFERROR(IF(DarlehenNichtBezahlt*DarlehenIstGut,DarlehensWert,""), "")</f>
        <v/>
      </c>
      <c r="E279" s="26" t="str">
        <f ca="1">IFERROR(IF(DarlehenNichtBezahlt*DarlehenIstGut,MonatlicheZahlung,""), "")</f>
        <v/>
      </c>
      <c r="F279" s="26" t="str">
        <f ca="1">IFERROR(IF(DarlehenNichtBezahlt*DarlehenIstGut,Kapital,""), "")</f>
        <v/>
      </c>
      <c r="G279" s="26" t="str">
        <f ca="1">IFERROR(IF(DarlehenNichtBezahlt*DarlehenIstGut,ZinsBetrag,""), "")</f>
        <v/>
      </c>
      <c r="H279" s="26" t="str">
        <f ca="1">IFERROR(IF(DarlehenNichtBezahlt*DarlehenIstGut,AbschlussSaldo,""), "")</f>
        <v/>
      </c>
    </row>
    <row r="280" spans="2:8" ht="20.100000000000001" customHeight="1">
      <c r="B280" s="28" t="str">
        <f ca="1">IFERROR(IF(DarlehenNichtBezahlt*DarlehenIstGut,ZahlungNummer,""), "")</f>
        <v/>
      </c>
      <c r="C280" s="27" t="str">
        <f ca="1">IFERROR(IF(DarlehenNichtBezahlt*DarlehenIstGut,ZahlungsDatum,""), "")</f>
        <v/>
      </c>
      <c r="D280" s="26" t="str">
        <f ca="1">IFERROR(IF(DarlehenNichtBezahlt*DarlehenIstGut,DarlehensWert,""), "")</f>
        <v/>
      </c>
      <c r="E280" s="26" t="str">
        <f ca="1">IFERROR(IF(DarlehenNichtBezahlt*DarlehenIstGut,MonatlicheZahlung,""), "")</f>
        <v/>
      </c>
      <c r="F280" s="26" t="str">
        <f ca="1">IFERROR(IF(DarlehenNichtBezahlt*DarlehenIstGut,Kapital,""), "")</f>
        <v/>
      </c>
      <c r="G280" s="26" t="str">
        <f ca="1">IFERROR(IF(DarlehenNichtBezahlt*DarlehenIstGut,ZinsBetrag,""), "")</f>
        <v/>
      </c>
      <c r="H280" s="26" t="str">
        <f ca="1">IFERROR(IF(DarlehenNichtBezahlt*DarlehenIstGut,AbschlussSaldo,""), "")</f>
        <v/>
      </c>
    </row>
    <row r="281" spans="2:8" ht="20.100000000000001" customHeight="1">
      <c r="B281" s="28" t="str">
        <f ca="1">IFERROR(IF(DarlehenNichtBezahlt*DarlehenIstGut,ZahlungNummer,""), "")</f>
        <v/>
      </c>
      <c r="C281" s="27" t="str">
        <f ca="1">IFERROR(IF(DarlehenNichtBezahlt*DarlehenIstGut,ZahlungsDatum,""), "")</f>
        <v/>
      </c>
      <c r="D281" s="26" t="str">
        <f ca="1">IFERROR(IF(DarlehenNichtBezahlt*DarlehenIstGut,DarlehensWert,""), "")</f>
        <v/>
      </c>
      <c r="E281" s="26" t="str">
        <f ca="1">IFERROR(IF(DarlehenNichtBezahlt*DarlehenIstGut,MonatlicheZahlung,""), "")</f>
        <v/>
      </c>
      <c r="F281" s="26" t="str">
        <f ca="1">IFERROR(IF(DarlehenNichtBezahlt*DarlehenIstGut,Kapital,""), "")</f>
        <v/>
      </c>
      <c r="G281" s="26" t="str">
        <f ca="1">IFERROR(IF(DarlehenNichtBezahlt*DarlehenIstGut,ZinsBetrag,""), "")</f>
        <v/>
      </c>
      <c r="H281" s="26" t="str">
        <f ca="1">IFERROR(IF(DarlehenNichtBezahlt*DarlehenIstGut,AbschlussSaldo,""), "")</f>
        <v/>
      </c>
    </row>
    <row r="282" spans="2:8" ht="20.100000000000001" customHeight="1">
      <c r="B282" s="28" t="str">
        <f ca="1">IFERROR(IF(DarlehenNichtBezahlt*DarlehenIstGut,ZahlungNummer,""), "")</f>
        <v/>
      </c>
      <c r="C282" s="27" t="str">
        <f ca="1">IFERROR(IF(DarlehenNichtBezahlt*DarlehenIstGut,ZahlungsDatum,""), "")</f>
        <v/>
      </c>
      <c r="D282" s="26" t="str">
        <f ca="1">IFERROR(IF(DarlehenNichtBezahlt*DarlehenIstGut,DarlehensWert,""), "")</f>
        <v/>
      </c>
      <c r="E282" s="26" t="str">
        <f ca="1">IFERROR(IF(DarlehenNichtBezahlt*DarlehenIstGut,MonatlicheZahlung,""), "")</f>
        <v/>
      </c>
      <c r="F282" s="26" t="str">
        <f ca="1">IFERROR(IF(DarlehenNichtBezahlt*DarlehenIstGut,Kapital,""), "")</f>
        <v/>
      </c>
      <c r="G282" s="26" t="str">
        <f ca="1">IFERROR(IF(DarlehenNichtBezahlt*DarlehenIstGut,ZinsBetrag,""), "")</f>
        <v/>
      </c>
      <c r="H282" s="26" t="str">
        <f ca="1">IFERROR(IF(DarlehenNichtBezahlt*DarlehenIstGut,AbschlussSaldo,""), "")</f>
        <v/>
      </c>
    </row>
    <row r="283" spans="2:8" ht="20.100000000000001" customHeight="1">
      <c r="B283" s="28" t="str">
        <f ca="1">IFERROR(IF(DarlehenNichtBezahlt*DarlehenIstGut,ZahlungNummer,""), "")</f>
        <v/>
      </c>
      <c r="C283" s="27" t="str">
        <f ca="1">IFERROR(IF(DarlehenNichtBezahlt*DarlehenIstGut,ZahlungsDatum,""), "")</f>
        <v/>
      </c>
      <c r="D283" s="26" t="str">
        <f ca="1">IFERROR(IF(DarlehenNichtBezahlt*DarlehenIstGut,DarlehensWert,""), "")</f>
        <v/>
      </c>
      <c r="E283" s="26" t="str">
        <f ca="1">IFERROR(IF(DarlehenNichtBezahlt*DarlehenIstGut,MonatlicheZahlung,""), "")</f>
        <v/>
      </c>
      <c r="F283" s="26" t="str">
        <f ca="1">IFERROR(IF(DarlehenNichtBezahlt*DarlehenIstGut,Kapital,""), "")</f>
        <v/>
      </c>
      <c r="G283" s="26" t="str">
        <f ca="1">IFERROR(IF(DarlehenNichtBezahlt*DarlehenIstGut,ZinsBetrag,""), "")</f>
        <v/>
      </c>
      <c r="H283" s="26" t="str">
        <f ca="1">IFERROR(IF(DarlehenNichtBezahlt*DarlehenIstGut,AbschlussSaldo,""), "")</f>
        <v/>
      </c>
    </row>
    <row r="284" spans="2:8" ht="20.100000000000001" customHeight="1">
      <c r="B284" s="28" t="str">
        <f ca="1">IFERROR(IF(DarlehenNichtBezahlt*DarlehenIstGut,ZahlungNummer,""), "")</f>
        <v/>
      </c>
      <c r="C284" s="27" t="str">
        <f ca="1">IFERROR(IF(DarlehenNichtBezahlt*DarlehenIstGut,ZahlungsDatum,""), "")</f>
        <v/>
      </c>
      <c r="D284" s="26" t="str">
        <f ca="1">IFERROR(IF(DarlehenNichtBezahlt*DarlehenIstGut,DarlehensWert,""), "")</f>
        <v/>
      </c>
      <c r="E284" s="26" t="str">
        <f ca="1">IFERROR(IF(DarlehenNichtBezahlt*DarlehenIstGut,MonatlicheZahlung,""), "")</f>
        <v/>
      </c>
      <c r="F284" s="26" t="str">
        <f ca="1">IFERROR(IF(DarlehenNichtBezahlt*DarlehenIstGut,Kapital,""), "")</f>
        <v/>
      </c>
      <c r="G284" s="26" t="str">
        <f ca="1">IFERROR(IF(DarlehenNichtBezahlt*DarlehenIstGut,ZinsBetrag,""), "")</f>
        <v/>
      </c>
      <c r="H284" s="26" t="str">
        <f ca="1">IFERROR(IF(DarlehenNichtBezahlt*DarlehenIstGut,AbschlussSaldo,""), "")</f>
        <v/>
      </c>
    </row>
    <row r="285" spans="2:8" ht="20.100000000000001" customHeight="1">
      <c r="B285" s="28" t="str">
        <f ca="1">IFERROR(IF(DarlehenNichtBezahlt*DarlehenIstGut,ZahlungNummer,""), "")</f>
        <v/>
      </c>
      <c r="C285" s="27" t="str">
        <f ca="1">IFERROR(IF(DarlehenNichtBezahlt*DarlehenIstGut,ZahlungsDatum,""), "")</f>
        <v/>
      </c>
      <c r="D285" s="26" t="str">
        <f ca="1">IFERROR(IF(DarlehenNichtBezahlt*DarlehenIstGut,DarlehensWert,""), "")</f>
        <v/>
      </c>
      <c r="E285" s="26" t="str">
        <f ca="1">IFERROR(IF(DarlehenNichtBezahlt*DarlehenIstGut,MonatlicheZahlung,""), "")</f>
        <v/>
      </c>
      <c r="F285" s="26" t="str">
        <f ca="1">IFERROR(IF(DarlehenNichtBezahlt*DarlehenIstGut,Kapital,""), "")</f>
        <v/>
      </c>
      <c r="G285" s="26" t="str">
        <f ca="1">IFERROR(IF(DarlehenNichtBezahlt*DarlehenIstGut,ZinsBetrag,""), "")</f>
        <v/>
      </c>
      <c r="H285" s="26" t="str">
        <f ca="1">IFERROR(IF(DarlehenNichtBezahlt*DarlehenIstGut,AbschlussSaldo,""), "")</f>
        <v/>
      </c>
    </row>
    <row r="286" spans="2:8" ht="20.100000000000001" customHeight="1">
      <c r="B286" s="28" t="str">
        <f ca="1">IFERROR(IF(DarlehenNichtBezahlt*DarlehenIstGut,ZahlungNummer,""), "")</f>
        <v/>
      </c>
      <c r="C286" s="27" t="str">
        <f ca="1">IFERROR(IF(DarlehenNichtBezahlt*DarlehenIstGut,ZahlungsDatum,""), "")</f>
        <v/>
      </c>
      <c r="D286" s="26" t="str">
        <f ca="1">IFERROR(IF(DarlehenNichtBezahlt*DarlehenIstGut,DarlehensWert,""), "")</f>
        <v/>
      </c>
      <c r="E286" s="26" t="str">
        <f ca="1">IFERROR(IF(DarlehenNichtBezahlt*DarlehenIstGut,MonatlicheZahlung,""), "")</f>
        <v/>
      </c>
      <c r="F286" s="26" t="str">
        <f ca="1">IFERROR(IF(DarlehenNichtBezahlt*DarlehenIstGut,Kapital,""), "")</f>
        <v/>
      </c>
      <c r="G286" s="26" t="str">
        <f ca="1">IFERROR(IF(DarlehenNichtBezahlt*DarlehenIstGut,ZinsBetrag,""), "")</f>
        <v/>
      </c>
      <c r="H286" s="26" t="str">
        <f ca="1">IFERROR(IF(DarlehenNichtBezahlt*DarlehenIstGut,AbschlussSaldo,""), "")</f>
        <v/>
      </c>
    </row>
    <row r="287" spans="2:8" ht="20.100000000000001" customHeight="1">
      <c r="B287" s="28" t="str">
        <f ca="1">IFERROR(IF(DarlehenNichtBezahlt*DarlehenIstGut,ZahlungNummer,""), "")</f>
        <v/>
      </c>
      <c r="C287" s="27" t="str">
        <f ca="1">IFERROR(IF(DarlehenNichtBezahlt*DarlehenIstGut,ZahlungsDatum,""), "")</f>
        <v/>
      </c>
      <c r="D287" s="26" t="str">
        <f ca="1">IFERROR(IF(DarlehenNichtBezahlt*DarlehenIstGut,DarlehensWert,""), "")</f>
        <v/>
      </c>
      <c r="E287" s="26" t="str">
        <f ca="1">IFERROR(IF(DarlehenNichtBezahlt*DarlehenIstGut,MonatlicheZahlung,""), "")</f>
        <v/>
      </c>
      <c r="F287" s="26" t="str">
        <f ca="1">IFERROR(IF(DarlehenNichtBezahlt*DarlehenIstGut,Kapital,""), "")</f>
        <v/>
      </c>
      <c r="G287" s="26" t="str">
        <f ca="1">IFERROR(IF(DarlehenNichtBezahlt*DarlehenIstGut,ZinsBetrag,""), "")</f>
        <v/>
      </c>
      <c r="H287" s="26" t="str">
        <f ca="1">IFERROR(IF(DarlehenNichtBezahlt*DarlehenIstGut,AbschlussSaldo,""), "")</f>
        <v/>
      </c>
    </row>
    <row r="288" spans="2:8" ht="20.100000000000001" customHeight="1">
      <c r="B288" s="28" t="str">
        <f ca="1">IFERROR(IF(DarlehenNichtBezahlt*DarlehenIstGut,ZahlungNummer,""), "")</f>
        <v/>
      </c>
      <c r="C288" s="27" t="str">
        <f ca="1">IFERROR(IF(DarlehenNichtBezahlt*DarlehenIstGut,ZahlungsDatum,""), "")</f>
        <v/>
      </c>
      <c r="D288" s="26" t="str">
        <f ca="1">IFERROR(IF(DarlehenNichtBezahlt*DarlehenIstGut,DarlehensWert,""), "")</f>
        <v/>
      </c>
      <c r="E288" s="26" t="str">
        <f ca="1">IFERROR(IF(DarlehenNichtBezahlt*DarlehenIstGut,MonatlicheZahlung,""), "")</f>
        <v/>
      </c>
      <c r="F288" s="26" t="str">
        <f ca="1">IFERROR(IF(DarlehenNichtBezahlt*DarlehenIstGut,Kapital,""), "")</f>
        <v/>
      </c>
      <c r="G288" s="26" t="str">
        <f ca="1">IFERROR(IF(DarlehenNichtBezahlt*DarlehenIstGut,ZinsBetrag,""), "")</f>
        <v/>
      </c>
      <c r="H288" s="26" t="str">
        <f ca="1">IFERROR(IF(DarlehenNichtBezahlt*DarlehenIstGut,AbschlussSaldo,""), "")</f>
        <v/>
      </c>
    </row>
    <row r="289" spans="2:8" ht="20.100000000000001" customHeight="1">
      <c r="B289" s="28" t="str">
        <f ca="1">IFERROR(IF(DarlehenNichtBezahlt*DarlehenIstGut,ZahlungNummer,""), "")</f>
        <v/>
      </c>
      <c r="C289" s="27" t="str">
        <f ca="1">IFERROR(IF(DarlehenNichtBezahlt*DarlehenIstGut,ZahlungsDatum,""), "")</f>
        <v/>
      </c>
      <c r="D289" s="26" t="str">
        <f ca="1">IFERROR(IF(DarlehenNichtBezahlt*DarlehenIstGut,DarlehensWert,""), "")</f>
        <v/>
      </c>
      <c r="E289" s="26" t="str">
        <f ca="1">IFERROR(IF(DarlehenNichtBezahlt*DarlehenIstGut,MonatlicheZahlung,""), "")</f>
        <v/>
      </c>
      <c r="F289" s="26" t="str">
        <f ca="1">IFERROR(IF(DarlehenNichtBezahlt*DarlehenIstGut,Kapital,""), "")</f>
        <v/>
      </c>
      <c r="G289" s="26" t="str">
        <f ca="1">IFERROR(IF(DarlehenNichtBezahlt*DarlehenIstGut,ZinsBetrag,""), "")</f>
        <v/>
      </c>
      <c r="H289" s="26" t="str">
        <f ca="1">IFERROR(IF(DarlehenNichtBezahlt*DarlehenIstGut,AbschlussSaldo,""), "")</f>
        <v/>
      </c>
    </row>
    <row r="290" spans="2:8" ht="20.100000000000001" customHeight="1">
      <c r="B290" s="28" t="str">
        <f ca="1">IFERROR(IF(DarlehenNichtBezahlt*DarlehenIstGut,ZahlungNummer,""), "")</f>
        <v/>
      </c>
      <c r="C290" s="27" t="str">
        <f ca="1">IFERROR(IF(DarlehenNichtBezahlt*DarlehenIstGut,ZahlungsDatum,""), "")</f>
        <v/>
      </c>
      <c r="D290" s="26" t="str">
        <f ca="1">IFERROR(IF(DarlehenNichtBezahlt*DarlehenIstGut,DarlehensWert,""), "")</f>
        <v/>
      </c>
      <c r="E290" s="26" t="str">
        <f ca="1">IFERROR(IF(DarlehenNichtBezahlt*DarlehenIstGut,MonatlicheZahlung,""), "")</f>
        <v/>
      </c>
      <c r="F290" s="26" t="str">
        <f ca="1">IFERROR(IF(DarlehenNichtBezahlt*DarlehenIstGut,Kapital,""), "")</f>
        <v/>
      </c>
      <c r="G290" s="26" t="str">
        <f ca="1">IFERROR(IF(DarlehenNichtBezahlt*DarlehenIstGut,ZinsBetrag,""), "")</f>
        <v/>
      </c>
      <c r="H290" s="26" t="str">
        <f ca="1">IFERROR(IF(DarlehenNichtBezahlt*DarlehenIstGut,AbschlussSaldo,""), "")</f>
        <v/>
      </c>
    </row>
    <row r="291" spans="2:8" ht="20.100000000000001" customHeight="1">
      <c r="B291" s="28" t="str">
        <f ca="1">IFERROR(IF(DarlehenNichtBezahlt*DarlehenIstGut,ZahlungNummer,""), "")</f>
        <v/>
      </c>
      <c r="C291" s="27" t="str">
        <f ca="1">IFERROR(IF(DarlehenNichtBezahlt*DarlehenIstGut,ZahlungsDatum,""), "")</f>
        <v/>
      </c>
      <c r="D291" s="26" t="str">
        <f ca="1">IFERROR(IF(DarlehenNichtBezahlt*DarlehenIstGut,DarlehensWert,""), "")</f>
        <v/>
      </c>
      <c r="E291" s="26" t="str">
        <f ca="1">IFERROR(IF(DarlehenNichtBezahlt*DarlehenIstGut,MonatlicheZahlung,""), "")</f>
        <v/>
      </c>
      <c r="F291" s="26" t="str">
        <f ca="1">IFERROR(IF(DarlehenNichtBezahlt*DarlehenIstGut,Kapital,""), "")</f>
        <v/>
      </c>
      <c r="G291" s="26" t="str">
        <f ca="1">IFERROR(IF(DarlehenNichtBezahlt*DarlehenIstGut,ZinsBetrag,""), "")</f>
        <v/>
      </c>
      <c r="H291" s="26" t="str">
        <f ca="1">IFERROR(IF(DarlehenNichtBezahlt*DarlehenIstGut,AbschlussSaldo,""), "")</f>
        <v/>
      </c>
    </row>
    <row r="292" spans="2:8" ht="20.100000000000001" customHeight="1">
      <c r="B292" s="28" t="str">
        <f ca="1">IFERROR(IF(DarlehenNichtBezahlt*DarlehenIstGut,ZahlungNummer,""), "")</f>
        <v/>
      </c>
      <c r="C292" s="27" t="str">
        <f ca="1">IFERROR(IF(DarlehenNichtBezahlt*DarlehenIstGut,ZahlungsDatum,""), "")</f>
        <v/>
      </c>
      <c r="D292" s="26" t="str">
        <f ca="1">IFERROR(IF(DarlehenNichtBezahlt*DarlehenIstGut,DarlehensWert,""), "")</f>
        <v/>
      </c>
      <c r="E292" s="26" t="str">
        <f ca="1">IFERROR(IF(DarlehenNichtBezahlt*DarlehenIstGut,MonatlicheZahlung,""), "")</f>
        <v/>
      </c>
      <c r="F292" s="26" t="str">
        <f ca="1">IFERROR(IF(DarlehenNichtBezahlt*DarlehenIstGut,Kapital,""), "")</f>
        <v/>
      </c>
      <c r="G292" s="26" t="str">
        <f ca="1">IFERROR(IF(DarlehenNichtBezahlt*DarlehenIstGut,ZinsBetrag,""), "")</f>
        <v/>
      </c>
      <c r="H292" s="26" t="str">
        <f ca="1">IFERROR(IF(DarlehenNichtBezahlt*DarlehenIstGut,AbschlussSaldo,""), "")</f>
        <v/>
      </c>
    </row>
    <row r="293" spans="2:8" ht="20.100000000000001" customHeight="1">
      <c r="B293" s="28" t="str">
        <f ca="1">IFERROR(IF(DarlehenNichtBezahlt*DarlehenIstGut,ZahlungNummer,""), "")</f>
        <v/>
      </c>
      <c r="C293" s="27" t="str">
        <f ca="1">IFERROR(IF(DarlehenNichtBezahlt*DarlehenIstGut,ZahlungsDatum,""), "")</f>
        <v/>
      </c>
      <c r="D293" s="26" t="str">
        <f ca="1">IFERROR(IF(DarlehenNichtBezahlt*DarlehenIstGut,DarlehensWert,""), "")</f>
        <v/>
      </c>
      <c r="E293" s="26" t="str">
        <f ca="1">IFERROR(IF(DarlehenNichtBezahlt*DarlehenIstGut,MonatlicheZahlung,""), "")</f>
        <v/>
      </c>
      <c r="F293" s="26" t="str">
        <f ca="1">IFERROR(IF(DarlehenNichtBezahlt*DarlehenIstGut,Kapital,""), "")</f>
        <v/>
      </c>
      <c r="G293" s="26" t="str">
        <f ca="1">IFERROR(IF(DarlehenNichtBezahlt*DarlehenIstGut,ZinsBetrag,""), "")</f>
        <v/>
      </c>
      <c r="H293" s="26" t="str">
        <f ca="1">IFERROR(IF(DarlehenNichtBezahlt*DarlehenIstGut,AbschlussSaldo,""), "")</f>
        <v/>
      </c>
    </row>
    <row r="294" spans="2:8" ht="20.100000000000001" customHeight="1">
      <c r="B294" s="28" t="str">
        <f ca="1">IFERROR(IF(DarlehenNichtBezahlt*DarlehenIstGut,ZahlungNummer,""), "")</f>
        <v/>
      </c>
      <c r="C294" s="27" t="str">
        <f ca="1">IFERROR(IF(DarlehenNichtBezahlt*DarlehenIstGut,ZahlungsDatum,""), "")</f>
        <v/>
      </c>
      <c r="D294" s="26" t="str">
        <f ca="1">IFERROR(IF(DarlehenNichtBezahlt*DarlehenIstGut,DarlehensWert,""), "")</f>
        <v/>
      </c>
      <c r="E294" s="26" t="str">
        <f ca="1">IFERROR(IF(DarlehenNichtBezahlt*DarlehenIstGut,MonatlicheZahlung,""), "")</f>
        <v/>
      </c>
      <c r="F294" s="26" t="str">
        <f ca="1">IFERROR(IF(DarlehenNichtBezahlt*DarlehenIstGut,Kapital,""), "")</f>
        <v/>
      </c>
      <c r="G294" s="26" t="str">
        <f ca="1">IFERROR(IF(DarlehenNichtBezahlt*DarlehenIstGut,ZinsBetrag,""), "")</f>
        <v/>
      </c>
      <c r="H294" s="26" t="str">
        <f ca="1">IFERROR(IF(DarlehenNichtBezahlt*DarlehenIstGut,AbschlussSaldo,""), "")</f>
        <v/>
      </c>
    </row>
    <row r="295" spans="2:8" ht="20.100000000000001" customHeight="1">
      <c r="B295" s="28" t="str">
        <f ca="1">IFERROR(IF(DarlehenNichtBezahlt*DarlehenIstGut,ZahlungNummer,""), "")</f>
        <v/>
      </c>
      <c r="C295" s="27" t="str">
        <f ca="1">IFERROR(IF(DarlehenNichtBezahlt*DarlehenIstGut,ZahlungsDatum,""), "")</f>
        <v/>
      </c>
      <c r="D295" s="26" t="str">
        <f ca="1">IFERROR(IF(DarlehenNichtBezahlt*DarlehenIstGut,DarlehensWert,""), "")</f>
        <v/>
      </c>
      <c r="E295" s="26" t="str">
        <f ca="1">IFERROR(IF(DarlehenNichtBezahlt*DarlehenIstGut,MonatlicheZahlung,""), "")</f>
        <v/>
      </c>
      <c r="F295" s="26" t="str">
        <f ca="1">IFERROR(IF(DarlehenNichtBezahlt*DarlehenIstGut,Kapital,""), "")</f>
        <v/>
      </c>
      <c r="G295" s="26" t="str">
        <f ca="1">IFERROR(IF(DarlehenNichtBezahlt*DarlehenIstGut,ZinsBetrag,""), "")</f>
        <v/>
      </c>
      <c r="H295" s="26" t="str">
        <f ca="1">IFERROR(IF(DarlehenNichtBezahlt*DarlehenIstGut,AbschlussSaldo,""), "")</f>
        <v/>
      </c>
    </row>
    <row r="296" spans="2:8" ht="20.100000000000001" customHeight="1">
      <c r="B296" s="28" t="str">
        <f ca="1">IFERROR(IF(DarlehenNichtBezahlt*DarlehenIstGut,ZahlungNummer,""), "")</f>
        <v/>
      </c>
      <c r="C296" s="27" t="str">
        <f ca="1">IFERROR(IF(DarlehenNichtBezahlt*DarlehenIstGut,ZahlungsDatum,""), "")</f>
        <v/>
      </c>
      <c r="D296" s="26" t="str">
        <f ca="1">IFERROR(IF(DarlehenNichtBezahlt*DarlehenIstGut,DarlehensWert,""), "")</f>
        <v/>
      </c>
      <c r="E296" s="26" t="str">
        <f ca="1">IFERROR(IF(DarlehenNichtBezahlt*DarlehenIstGut,MonatlicheZahlung,""), "")</f>
        <v/>
      </c>
      <c r="F296" s="26" t="str">
        <f ca="1">IFERROR(IF(DarlehenNichtBezahlt*DarlehenIstGut,Kapital,""), "")</f>
        <v/>
      </c>
      <c r="G296" s="26" t="str">
        <f ca="1">IFERROR(IF(DarlehenNichtBezahlt*DarlehenIstGut,ZinsBetrag,""), "")</f>
        <v/>
      </c>
      <c r="H296" s="26" t="str">
        <f ca="1">IFERROR(IF(DarlehenNichtBezahlt*DarlehenIstGut,AbschlussSaldo,""), "")</f>
        <v/>
      </c>
    </row>
    <row r="297" spans="2:8" ht="20.100000000000001" customHeight="1">
      <c r="B297" s="28" t="str">
        <f ca="1">IFERROR(IF(DarlehenNichtBezahlt*DarlehenIstGut,ZahlungNummer,""), "")</f>
        <v/>
      </c>
      <c r="C297" s="27" t="str">
        <f ca="1">IFERROR(IF(DarlehenNichtBezahlt*DarlehenIstGut,ZahlungsDatum,""), "")</f>
        <v/>
      </c>
      <c r="D297" s="26" t="str">
        <f ca="1">IFERROR(IF(DarlehenNichtBezahlt*DarlehenIstGut,DarlehensWert,""), "")</f>
        <v/>
      </c>
      <c r="E297" s="26" t="str">
        <f ca="1">IFERROR(IF(DarlehenNichtBezahlt*DarlehenIstGut,MonatlicheZahlung,""), "")</f>
        <v/>
      </c>
      <c r="F297" s="26" t="str">
        <f ca="1">IFERROR(IF(DarlehenNichtBezahlt*DarlehenIstGut,Kapital,""), "")</f>
        <v/>
      </c>
      <c r="G297" s="26" t="str">
        <f ca="1">IFERROR(IF(DarlehenNichtBezahlt*DarlehenIstGut,ZinsBetrag,""), "")</f>
        <v/>
      </c>
      <c r="H297" s="26" t="str">
        <f ca="1">IFERROR(IF(DarlehenNichtBezahlt*DarlehenIstGut,AbschlussSaldo,""), "")</f>
        <v/>
      </c>
    </row>
    <row r="298" spans="2:8" ht="20.100000000000001" customHeight="1">
      <c r="B298" s="28" t="str">
        <f ca="1">IFERROR(IF(DarlehenNichtBezahlt*DarlehenIstGut,ZahlungNummer,""), "")</f>
        <v/>
      </c>
      <c r="C298" s="27" t="str">
        <f ca="1">IFERROR(IF(DarlehenNichtBezahlt*DarlehenIstGut,ZahlungsDatum,""), "")</f>
        <v/>
      </c>
      <c r="D298" s="26" t="str">
        <f ca="1">IFERROR(IF(DarlehenNichtBezahlt*DarlehenIstGut,DarlehensWert,""), "")</f>
        <v/>
      </c>
      <c r="E298" s="26" t="str">
        <f ca="1">IFERROR(IF(DarlehenNichtBezahlt*DarlehenIstGut,MonatlicheZahlung,""), "")</f>
        <v/>
      </c>
      <c r="F298" s="26" t="str">
        <f ca="1">IFERROR(IF(DarlehenNichtBezahlt*DarlehenIstGut,Kapital,""), "")</f>
        <v/>
      </c>
      <c r="G298" s="26" t="str">
        <f ca="1">IFERROR(IF(DarlehenNichtBezahlt*DarlehenIstGut,ZinsBetrag,""), "")</f>
        <v/>
      </c>
      <c r="H298" s="26" t="str">
        <f ca="1">IFERROR(IF(DarlehenNichtBezahlt*DarlehenIstGut,AbschlussSaldo,""), "")</f>
        <v/>
      </c>
    </row>
    <row r="299" spans="2:8" ht="20.100000000000001" customHeight="1">
      <c r="B299" s="28" t="str">
        <f ca="1">IFERROR(IF(DarlehenNichtBezahlt*DarlehenIstGut,ZahlungNummer,""), "")</f>
        <v/>
      </c>
      <c r="C299" s="27" t="str">
        <f ca="1">IFERROR(IF(DarlehenNichtBezahlt*DarlehenIstGut,ZahlungsDatum,""), "")</f>
        <v/>
      </c>
      <c r="D299" s="26" t="str">
        <f ca="1">IFERROR(IF(DarlehenNichtBezahlt*DarlehenIstGut,DarlehensWert,""), "")</f>
        <v/>
      </c>
      <c r="E299" s="26" t="str">
        <f ca="1">IFERROR(IF(DarlehenNichtBezahlt*DarlehenIstGut,MonatlicheZahlung,""), "")</f>
        <v/>
      </c>
      <c r="F299" s="26" t="str">
        <f ca="1">IFERROR(IF(DarlehenNichtBezahlt*DarlehenIstGut,Kapital,""), "")</f>
        <v/>
      </c>
      <c r="G299" s="26" t="str">
        <f ca="1">IFERROR(IF(DarlehenNichtBezahlt*DarlehenIstGut,ZinsBetrag,""), "")</f>
        <v/>
      </c>
      <c r="H299" s="26" t="str">
        <f ca="1">IFERROR(IF(DarlehenNichtBezahlt*DarlehenIstGut,AbschlussSaldo,""), "")</f>
        <v/>
      </c>
    </row>
    <row r="300" spans="2:8" ht="20.100000000000001" customHeight="1">
      <c r="B300" s="28" t="str">
        <f ca="1">IFERROR(IF(DarlehenNichtBezahlt*DarlehenIstGut,ZahlungNummer,""), "")</f>
        <v/>
      </c>
      <c r="C300" s="27" t="str">
        <f ca="1">IFERROR(IF(DarlehenNichtBezahlt*DarlehenIstGut,ZahlungsDatum,""), "")</f>
        <v/>
      </c>
      <c r="D300" s="26" t="str">
        <f ca="1">IFERROR(IF(DarlehenNichtBezahlt*DarlehenIstGut,DarlehensWert,""), "")</f>
        <v/>
      </c>
      <c r="E300" s="26" t="str">
        <f ca="1">IFERROR(IF(DarlehenNichtBezahlt*DarlehenIstGut,MonatlicheZahlung,""), "")</f>
        <v/>
      </c>
      <c r="F300" s="26" t="str">
        <f ca="1">IFERROR(IF(DarlehenNichtBezahlt*DarlehenIstGut,Kapital,""), "")</f>
        <v/>
      </c>
      <c r="G300" s="26" t="str">
        <f ca="1">IFERROR(IF(DarlehenNichtBezahlt*DarlehenIstGut,ZinsBetrag,""), "")</f>
        <v/>
      </c>
      <c r="H300" s="26" t="str">
        <f ca="1">IFERROR(IF(DarlehenNichtBezahlt*DarlehenIstGut,AbschlussSaldo,""), "")</f>
        <v/>
      </c>
    </row>
    <row r="301" spans="2:8" ht="20.100000000000001" customHeight="1">
      <c r="B301" s="28" t="str">
        <f ca="1">IFERROR(IF(DarlehenNichtBezahlt*DarlehenIstGut,ZahlungNummer,""), "")</f>
        <v/>
      </c>
      <c r="C301" s="27" t="str">
        <f ca="1">IFERROR(IF(DarlehenNichtBezahlt*DarlehenIstGut,ZahlungsDatum,""), "")</f>
        <v/>
      </c>
      <c r="D301" s="26" t="str">
        <f ca="1">IFERROR(IF(DarlehenNichtBezahlt*DarlehenIstGut,DarlehensWert,""), "")</f>
        <v/>
      </c>
      <c r="E301" s="26" t="str">
        <f ca="1">IFERROR(IF(DarlehenNichtBezahlt*DarlehenIstGut,MonatlicheZahlung,""), "")</f>
        <v/>
      </c>
      <c r="F301" s="26" t="str">
        <f ca="1">IFERROR(IF(DarlehenNichtBezahlt*DarlehenIstGut,Kapital,""), "")</f>
        <v/>
      </c>
      <c r="G301" s="26" t="str">
        <f ca="1">IFERROR(IF(DarlehenNichtBezahlt*DarlehenIstGut,ZinsBetrag,""), "")</f>
        <v/>
      </c>
      <c r="H301" s="26" t="str">
        <f ca="1">IFERROR(IF(DarlehenNichtBezahlt*DarlehenIstGut,AbschlussSaldo,""), "")</f>
        <v/>
      </c>
    </row>
    <row r="302" spans="2:8" ht="20.100000000000001" customHeight="1">
      <c r="B302" s="28" t="str">
        <f ca="1">IFERROR(IF(DarlehenNichtBezahlt*DarlehenIstGut,ZahlungNummer,""), "")</f>
        <v/>
      </c>
      <c r="C302" s="27" t="str">
        <f ca="1">IFERROR(IF(DarlehenNichtBezahlt*DarlehenIstGut,ZahlungsDatum,""), "")</f>
        <v/>
      </c>
      <c r="D302" s="26" t="str">
        <f ca="1">IFERROR(IF(DarlehenNichtBezahlt*DarlehenIstGut,DarlehensWert,""), "")</f>
        <v/>
      </c>
      <c r="E302" s="26" t="str">
        <f ca="1">IFERROR(IF(DarlehenNichtBezahlt*DarlehenIstGut,MonatlicheZahlung,""), "")</f>
        <v/>
      </c>
      <c r="F302" s="26" t="str">
        <f ca="1">IFERROR(IF(DarlehenNichtBezahlt*DarlehenIstGut,Kapital,""), "")</f>
        <v/>
      </c>
      <c r="G302" s="26" t="str">
        <f ca="1">IFERROR(IF(DarlehenNichtBezahlt*DarlehenIstGut,ZinsBetrag,""), "")</f>
        <v/>
      </c>
      <c r="H302" s="26" t="str">
        <f ca="1">IFERROR(IF(DarlehenNichtBezahlt*DarlehenIstGut,AbschlussSaldo,""), "")</f>
        <v/>
      </c>
    </row>
    <row r="303" spans="2:8" ht="20.100000000000001" customHeight="1">
      <c r="B303" s="28" t="str">
        <f ca="1">IFERROR(IF(DarlehenNichtBezahlt*DarlehenIstGut,ZahlungNummer,""), "")</f>
        <v/>
      </c>
      <c r="C303" s="27" t="str">
        <f ca="1">IFERROR(IF(DarlehenNichtBezahlt*DarlehenIstGut,ZahlungsDatum,""), "")</f>
        <v/>
      </c>
      <c r="D303" s="26" t="str">
        <f ca="1">IFERROR(IF(DarlehenNichtBezahlt*DarlehenIstGut,DarlehensWert,""), "")</f>
        <v/>
      </c>
      <c r="E303" s="26" t="str">
        <f ca="1">IFERROR(IF(DarlehenNichtBezahlt*DarlehenIstGut,MonatlicheZahlung,""), "")</f>
        <v/>
      </c>
      <c r="F303" s="26" t="str">
        <f ca="1">IFERROR(IF(DarlehenNichtBezahlt*DarlehenIstGut,Kapital,""), "")</f>
        <v/>
      </c>
      <c r="G303" s="26" t="str">
        <f ca="1">IFERROR(IF(DarlehenNichtBezahlt*DarlehenIstGut,ZinsBetrag,""), "")</f>
        <v/>
      </c>
      <c r="H303" s="26" t="str">
        <f ca="1">IFERROR(IF(DarlehenNichtBezahlt*DarlehenIstGut,AbschlussSaldo,""), "")</f>
        <v/>
      </c>
    </row>
    <row r="304" spans="2:8" ht="20.100000000000001" customHeight="1">
      <c r="B304" s="28" t="str">
        <f ca="1">IFERROR(IF(DarlehenNichtBezahlt*DarlehenIstGut,ZahlungNummer,""), "")</f>
        <v/>
      </c>
      <c r="C304" s="27" t="str">
        <f ca="1">IFERROR(IF(DarlehenNichtBezahlt*DarlehenIstGut,ZahlungsDatum,""), "")</f>
        <v/>
      </c>
      <c r="D304" s="26" t="str">
        <f ca="1">IFERROR(IF(DarlehenNichtBezahlt*DarlehenIstGut,DarlehensWert,""), "")</f>
        <v/>
      </c>
      <c r="E304" s="26" t="str">
        <f ca="1">IFERROR(IF(DarlehenNichtBezahlt*DarlehenIstGut,MonatlicheZahlung,""), "")</f>
        <v/>
      </c>
      <c r="F304" s="26" t="str">
        <f ca="1">IFERROR(IF(DarlehenNichtBezahlt*DarlehenIstGut,Kapital,""), "")</f>
        <v/>
      </c>
      <c r="G304" s="26" t="str">
        <f ca="1">IFERROR(IF(DarlehenNichtBezahlt*DarlehenIstGut,ZinsBetrag,""), "")</f>
        <v/>
      </c>
      <c r="H304" s="26" t="str">
        <f ca="1">IFERROR(IF(DarlehenNichtBezahlt*DarlehenIstGut,AbschlussSaldo,""), "")</f>
        <v/>
      </c>
    </row>
    <row r="305" spans="2:8" ht="20.100000000000001" customHeight="1">
      <c r="B305" s="28" t="str">
        <f ca="1">IFERROR(IF(DarlehenNichtBezahlt*DarlehenIstGut,ZahlungNummer,""), "")</f>
        <v/>
      </c>
      <c r="C305" s="27" t="str">
        <f ca="1">IFERROR(IF(DarlehenNichtBezahlt*DarlehenIstGut,ZahlungsDatum,""), "")</f>
        <v/>
      </c>
      <c r="D305" s="26" t="str">
        <f ca="1">IFERROR(IF(DarlehenNichtBezahlt*DarlehenIstGut,DarlehensWert,""), "")</f>
        <v/>
      </c>
      <c r="E305" s="26" t="str">
        <f ca="1">IFERROR(IF(DarlehenNichtBezahlt*DarlehenIstGut,MonatlicheZahlung,""), "")</f>
        <v/>
      </c>
      <c r="F305" s="26" t="str">
        <f ca="1">IFERROR(IF(DarlehenNichtBezahlt*DarlehenIstGut,Kapital,""), "")</f>
        <v/>
      </c>
      <c r="G305" s="26" t="str">
        <f ca="1">IFERROR(IF(DarlehenNichtBezahlt*DarlehenIstGut,ZinsBetrag,""), "")</f>
        <v/>
      </c>
      <c r="H305" s="26" t="str">
        <f ca="1">IFERROR(IF(DarlehenNichtBezahlt*DarlehenIstGut,AbschlussSaldo,""), "")</f>
        <v/>
      </c>
    </row>
    <row r="306" spans="2:8" ht="20.100000000000001" customHeight="1">
      <c r="B306" s="28" t="str">
        <f ca="1">IFERROR(IF(DarlehenNichtBezahlt*DarlehenIstGut,ZahlungNummer,""), "")</f>
        <v/>
      </c>
      <c r="C306" s="27" t="str">
        <f ca="1">IFERROR(IF(DarlehenNichtBezahlt*DarlehenIstGut,ZahlungsDatum,""), "")</f>
        <v/>
      </c>
      <c r="D306" s="26" t="str">
        <f ca="1">IFERROR(IF(DarlehenNichtBezahlt*DarlehenIstGut,DarlehensWert,""), "")</f>
        <v/>
      </c>
      <c r="E306" s="26" t="str">
        <f ca="1">IFERROR(IF(DarlehenNichtBezahlt*DarlehenIstGut,MonatlicheZahlung,""), "")</f>
        <v/>
      </c>
      <c r="F306" s="26" t="str">
        <f ca="1">IFERROR(IF(DarlehenNichtBezahlt*DarlehenIstGut,Kapital,""), "")</f>
        <v/>
      </c>
      <c r="G306" s="26" t="str">
        <f ca="1">IFERROR(IF(DarlehenNichtBezahlt*DarlehenIstGut,ZinsBetrag,""), "")</f>
        <v/>
      </c>
      <c r="H306" s="26" t="str">
        <f ca="1">IFERROR(IF(DarlehenNichtBezahlt*DarlehenIstGut,AbschlussSaldo,""), "")</f>
        <v/>
      </c>
    </row>
    <row r="307" spans="2:8" ht="20.100000000000001" customHeight="1">
      <c r="B307" s="28" t="str">
        <f ca="1">IFERROR(IF(DarlehenNichtBezahlt*DarlehenIstGut,ZahlungNummer,""), "")</f>
        <v/>
      </c>
      <c r="C307" s="27" t="str">
        <f ca="1">IFERROR(IF(DarlehenNichtBezahlt*DarlehenIstGut,ZahlungsDatum,""), "")</f>
        <v/>
      </c>
      <c r="D307" s="26" t="str">
        <f ca="1">IFERROR(IF(DarlehenNichtBezahlt*DarlehenIstGut,DarlehensWert,""), "")</f>
        <v/>
      </c>
      <c r="E307" s="26" t="str">
        <f ca="1">IFERROR(IF(DarlehenNichtBezahlt*DarlehenIstGut,MonatlicheZahlung,""), "")</f>
        <v/>
      </c>
      <c r="F307" s="26" t="str">
        <f ca="1">IFERROR(IF(DarlehenNichtBezahlt*DarlehenIstGut,Kapital,""), "")</f>
        <v/>
      </c>
      <c r="G307" s="26" t="str">
        <f ca="1">IFERROR(IF(DarlehenNichtBezahlt*DarlehenIstGut,ZinsBetrag,""), "")</f>
        <v/>
      </c>
      <c r="H307" s="26" t="str">
        <f ca="1">IFERROR(IF(DarlehenNichtBezahlt*DarlehenIstGut,AbschlussSaldo,""), "")</f>
        <v/>
      </c>
    </row>
    <row r="308" spans="2:8" ht="20.100000000000001" customHeight="1">
      <c r="B308" s="28" t="str">
        <f ca="1">IFERROR(IF(DarlehenNichtBezahlt*DarlehenIstGut,ZahlungNummer,""), "")</f>
        <v/>
      </c>
      <c r="C308" s="27" t="str">
        <f ca="1">IFERROR(IF(DarlehenNichtBezahlt*DarlehenIstGut,ZahlungsDatum,""), "")</f>
        <v/>
      </c>
      <c r="D308" s="26" t="str">
        <f ca="1">IFERROR(IF(DarlehenNichtBezahlt*DarlehenIstGut,DarlehensWert,""), "")</f>
        <v/>
      </c>
      <c r="E308" s="26" t="str">
        <f ca="1">IFERROR(IF(DarlehenNichtBezahlt*DarlehenIstGut,MonatlicheZahlung,""), "")</f>
        <v/>
      </c>
      <c r="F308" s="26" t="str">
        <f ca="1">IFERROR(IF(DarlehenNichtBezahlt*DarlehenIstGut,Kapital,""), "")</f>
        <v/>
      </c>
      <c r="G308" s="26" t="str">
        <f ca="1">IFERROR(IF(DarlehenNichtBezahlt*DarlehenIstGut,ZinsBetrag,""), "")</f>
        <v/>
      </c>
      <c r="H308" s="26" t="str">
        <f ca="1">IFERROR(IF(DarlehenNichtBezahlt*DarlehenIstGut,AbschlussSaldo,""), "")</f>
        <v/>
      </c>
    </row>
    <row r="309" spans="2:8" ht="20.100000000000001" customHeight="1">
      <c r="B309" s="28" t="str">
        <f ca="1">IFERROR(IF(DarlehenNichtBezahlt*DarlehenIstGut,ZahlungNummer,""), "")</f>
        <v/>
      </c>
      <c r="C309" s="27" t="str">
        <f ca="1">IFERROR(IF(DarlehenNichtBezahlt*DarlehenIstGut,ZahlungsDatum,""), "")</f>
        <v/>
      </c>
      <c r="D309" s="26" t="str">
        <f ca="1">IFERROR(IF(DarlehenNichtBezahlt*DarlehenIstGut,DarlehensWert,""), "")</f>
        <v/>
      </c>
      <c r="E309" s="26" t="str">
        <f ca="1">IFERROR(IF(DarlehenNichtBezahlt*DarlehenIstGut,MonatlicheZahlung,""), "")</f>
        <v/>
      </c>
      <c r="F309" s="26" t="str">
        <f ca="1">IFERROR(IF(DarlehenNichtBezahlt*DarlehenIstGut,Kapital,""), "")</f>
        <v/>
      </c>
      <c r="G309" s="26" t="str">
        <f ca="1">IFERROR(IF(DarlehenNichtBezahlt*DarlehenIstGut,ZinsBetrag,""), "")</f>
        <v/>
      </c>
      <c r="H309" s="26" t="str">
        <f ca="1">IFERROR(IF(DarlehenNichtBezahlt*DarlehenIstGut,AbschlussSaldo,""), "")</f>
        <v/>
      </c>
    </row>
    <row r="310" spans="2:8" ht="20.100000000000001" customHeight="1">
      <c r="B310" s="28" t="str">
        <f ca="1">IFERROR(IF(DarlehenNichtBezahlt*DarlehenIstGut,ZahlungNummer,""), "")</f>
        <v/>
      </c>
      <c r="C310" s="27" t="str">
        <f ca="1">IFERROR(IF(DarlehenNichtBezahlt*DarlehenIstGut,ZahlungsDatum,""), "")</f>
        <v/>
      </c>
      <c r="D310" s="26" t="str">
        <f ca="1">IFERROR(IF(DarlehenNichtBezahlt*DarlehenIstGut,DarlehensWert,""), "")</f>
        <v/>
      </c>
      <c r="E310" s="26" t="str">
        <f ca="1">IFERROR(IF(DarlehenNichtBezahlt*DarlehenIstGut,MonatlicheZahlung,""), "")</f>
        <v/>
      </c>
      <c r="F310" s="26" t="str">
        <f ca="1">IFERROR(IF(DarlehenNichtBezahlt*DarlehenIstGut,Kapital,""), "")</f>
        <v/>
      </c>
      <c r="G310" s="26" t="str">
        <f ca="1">IFERROR(IF(DarlehenNichtBezahlt*DarlehenIstGut,ZinsBetrag,""), "")</f>
        <v/>
      </c>
      <c r="H310" s="26" t="str">
        <f ca="1">IFERROR(IF(DarlehenNichtBezahlt*DarlehenIstGut,AbschlussSaldo,""), "")</f>
        <v/>
      </c>
    </row>
    <row r="311" spans="2:8" ht="20.100000000000001" customHeight="1">
      <c r="B311" s="28" t="str">
        <f ca="1">IFERROR(IF(DarlehenNichtBezahlt*DarlehenIstGut,ZahlungNummer,""), "")</f>
        <v/>
      </c>
      <c r="C311" s="27" t="str">
        <f ca="1">IFERROR(IF(DarlehenNichtBezahlt*DarlehenIstGut,ZahlungsDatum,""), "")</f>
        <v/>
      </c>
      <c r="D311" s="26" t="str">
        <f ca="1">IFERROR(IF(DarlehenNichtBezahlt*DarlehenIstGut,DarlehensWert,""), "")</f>
        <v/>
      </c>
      <c r="E311" s="26" t="str">
        <f ca="1">IFERROR(IF(DarlehenNichtBezahlt*DarlehenIstGut,MonatlicheZahlung,""), "")</f>
        <v/>
      </c>
      <c r="F311" s="26" t="str">
        <f ca="1">IFERROR(IF(DarlehenNichtBezahlt*DarlehenIstGut,Kapital,""), "")</f>
        <v/>
      </c>
      <c r="G311" s="26" t="str">
        <f ca="1">IFERROR(IF(DarlehenNichtBezahlt*DarlehenIstGut,ZinsBetrag,""), "")</f>
        <v/>
      </c>
      <c r="H311" s="26" t="str">
        <f ca="1">IFERROR(IF(DarlehenNichtBezahlt*DarlehenIstGut,AbschlussSaldo,""), "")</f>
        <v/>
      </c>
    </row>
    <row r="312" spans="2:8" ht="20.100000000000001" customHeight="1">
      <c r="B312" s="28" t="str">
        <f ca="1">IFERROR(IF(DarlehenNichtBezahlt*DarlehenIstGut,ZahlungNummer,""), "")</f>
        <v/>
      </c>
      <c r="C312" s="27" t="str">
        <f ca="1">IFERROR(IF(DarlehenNichtBezahlt*DarlehenIstGut,ZahlungsDatum,""), "")</f>
        <v/>
      </c>
      <c r="D312" s="26" t="str">
        <f ca="1">IFERROR(IF(DarlehenNichtBezahlt*DarlehenIstGut,DarlehensWert,""), "")</f>
        <v/>
      </c>
      <c r="E312" s="26" t="str">
        <f ca="1">IFERROR(IF(DarlehenNichtBezahlt*DarlehenIstGut,MonatlicheZahlung,""), "")</f>
        <v/>
      </c>
      <c r="F312" s="26" t="str">
        <f ca="1">IFERROR(IF(DarlehenNichtBezahlt*DarlehenIstGut,Kapital,""), "")</f>
        <v/>
      </c>
      <c r="G312" s="26" t="str">
        <f ca="1">IFERROR(IF(DarlehenNichtBezahlt*DarlehenIstGut,ZinsBetrag,""), "")</f>
        <v/>
      </c>
      <c r="H312" s="26" t="str">
        <f ca="1">IFERROR(IF(DarlehenNichtBezahlt*DarlehenIstGut,AbschlussSaldo,""), "")</f>
        <v/>
      </c>
    </row>
    <row r="313" spans="2:8" ht="20.100000000000001" customHeight="1">
      <c r="B313" s="28" t="str">
        <f ca="1">IFERROR(IF(DarlehenNichtBezahlt*DarlehenIstGut,ZahlungNummer,""), "")</f>
        <v/>
      </c>
      <c r="C313" s="27" t="str">
        <f ca="1">IFERROR(IF(DarlehenNichtBezahlt*DarlehenIstGut,ZahlungsDatum,""), "")</f>
        <v/>
      </c>
      <c r="D313" s="26" t="str">
        <f ca="1">IFERROR(IF(DarlehenNichtBezahlt*DarlehenIstGut,DarlehensWert,""), "")</f>
        <v/>
      </c>
      <c r="E313" s="26" t="str">
        <f ca="1">IFERROR(IF(DarlehenNichtBezahlt*DarlehenIstGut,MonatlicheZahlung,""), "")</f>
        <v/>
      </c>
      <c r="F313" s="26" t="str">
        <f ca="1">IFERROR(IF(DarlehenNichtBezahlt*DarlehenIstGut,Kapital,""), "")</f>
        <v/>
      </c>
      <c r="G313" s="26" t="str">
        <f ca="1">IFERROR(IF(DarlehenNichtBezahlt*DarlehenIstGut,ZinsBetrag,""), "")</f>
        <v/>
      </c>
      <c r="H313" s="26" t="str">
        <f ca="1">IFERROR(IF(DarlehenNichtBezahlt*DarlehenIstGut,AbschlussSaldo,""), "")</f>
        <v/>
      </c>
    </row>
    <row r="314" spans="2:8" ht="20.100000000000001" customHeight="1">
      <c r="B314" s="28" t="str">
        <f ca="1">IFERROR(IF(DarlehenNichtBezahlt*DarlehenIstGut,ZahlungNummer,""), "")</f>
        <v/>
      </c>
      <c r="C314" s="27" t="str">
        <f ca="1">IFERROR(IF(DarlehenNichtBezahlt*DarlehenIstGut,ZahlungsDatum,""), "")</f>
        <v/>
      </c>
      <c r="D314" s="26" t="str">
        <f ca="1">IFERROR(IF(DarlehenNichtBezahlt*DarlehenIstGut,DarlehensWert,""), "")</f>
        <v/>
      </c>
      <c r="E314" s="26" t="str">
        <f ca="1">IFERROR(IF(DarlehenNichtBezahlt*DarlehenIstGut,MonatlicheZahlung,""), "")</f>
        <v/>
      </c>
      <c r="F314" s="26" t="str">
        <f ca="1">IFERROR(IF(DarlehenNichtBezahlt*DarlehenIstGut,Kapital,""), "")</f>
        <v/>
      </c>
      <c r="G314" s="26" t="str">
        <f ca="1">IFERROR(IF(DarlehenNichtBezahlt*DarlehenIstGut,ZinsBetrag,""), "")</f>
        <v/>
      </c>
      <c r="H314" s="26" t="str">
        <f ca="1">IFERROR(IF(DarlehenNichtBezahlt*DarlehenIstGut,AbschlussSaldo,""), "")</f>
        <v/>
      </c>
    </row>
    <row r="315" spans="2:8" ht="20.100000000000001" customHeight="1">
      <c r="B315" s="28" t="str">
        <f ca="1">IFERROR(IF(DarlehenNichtBezahlt*DarlehenIstGut,ZahlungNummer,""), "")</f>
        <v/>
      </c>
      <c r="C315" s="27" t="str">
        <f ca="1">IFERROR(IF(DarlehenNichtBezahlt*DarlehenIstGut,ZahlungsDatum,""), "")</f>
        <v/>
      </c>
      <c r="D315" s="26" t="str">
        <f ca="1">IFERROR(IF(DarlehenNichtBezahlt*DarlehenIstGut,DarlehensWert,""), "")</f>
        <v/>
      </c>
      <c r="E315" s="26" t="str">
        <f ca="1">IFERROR(IF(DarlehenNichtBezahlt*DarlehenIstGut,MonatlicheZahlung,""), "")</f>
        <v/>
      </c>
      <c r="F315" s="26" t="str">
        <f ca="1">IFERROR(IF(DarlehenNichtBezahlt*DarlehenIstGut,Kapital,""), "")</f>
        <v/>
      </c>
      <c r="G315" s="26" t="str">
        <f ca="1">IFERROR(IF(DarlehenNichtBezahlt*DarlehenIstGut,ZinsBetrag,""), "")</f>
        <v/>
      </c>
      <c r="H315" s="26" t="str">
        <f ca="1">IFERROR(IF(DarlehenNichtBezahlt*DarlehenIstGut,AbschlussSaldo,""), "")</f>
        <v/>
      </c>
    </row>
    <row r="316" spans="2:8" ht="20.100000000000001" customHeight="1">
      <c r="B316" s="28" t="str">
        <f ca="1">IFERROR(IF(DarlehenNichtBezahlt*DarlehenIstGut,ZahlungNummer,""), "")</f>
        <v/>
      </c>
      <c r="C316" s="27" t="str">
        <f ca="1">IFERROR(IF(DarlehenNichtBezahlt*DarlehenIstGut,ZahlungsDatum,""), "")</f>
        <v/>
      </c>
      <c r="D316" s="26" t="str">
        <f ca="1">IFERROR(IF(DarlehenNichtBezahlt*DarlehenIstGut,DarlehensWert,""), "")</f>
        <v/>
      </c>
      <c r="E316" s="26" t="str">
        <f ca="1">IFERROR(IF(DarlehenNichtBezahlt*DarlehenIstGut,MonatlicheZahlung,""), "")</f>
        <v/>
      </c>
      <c r="F316" s="26" t="str">
        <f ca="1">IFERROR(IF(DarlehenNichtBezahlt*DarlehenIstGut,Kapital,""), "")</f>
        <v/>
      </c>
      <c r="G316" s="26" t="str">
        <f ca="1">IFERROR(IF(DarlehenNichtBezahlt*DarlehenIstGut,ZinsBetrag,""), "")</f>
        <v/>
      </c>
      <c r="H316" s="26" t="str">
        <f ca="1">IFERROR(IF(DarlehenNichtBezahlt*DarlehenIstGut,AbschlussSaldo,""), "")</f>
        <v/>
      </c>
    </row>
    <row r="317" spans="2:8" ht="20.100000000000001" customHeight="1">
      <c r="B317" s="28" t="str">
        <f ca="1">IFERROR(IF(DarlehenNichtBezahlt*DarlehenIstGut,ZahlungNummer,""), "")</f>
        <v/>
      </c>
      <c r="C317" s="27" t="str">
        <f ca="1">IFERROR(IF(DarlehenNichtBezahlt*DarlehenIstGut,ZahlungsDatum,""), "")</f>
        <v/>
      </c>
      <c r="D317" s="26" t="str">
        <f ca="1">IFERROR(IF(DarlehenNichtBezahlt*DarlehenIstGut,DarlehensWert,""), "")</f>
        <v/>
      </c>
      <c r="E317" s="26" t="str">
        <f ca="1">IFERROR(IF(DarlehenNichtBezahlt*DarlehenIstGut,MonatlicheZahlung,""), "")</f>
        <v/>
      </c>
      <c r="F317" s="26" t="str">
        <f ca="1">IFERROR(IF(DarlehenNichtBezahlt*DarlehenIstGut,Kapital,""), "")</f>
        <v/>
      </c>
      <c r="G317" s="26" t="str">
        <f ca="1">IFERROR(IF(DarlehenNichtBezahlt*DarlehenIstGut,ZinsBetrag,""), "")</f>
        <v/>
      </c>
      <c r="H317" s="26" t="str">
        <f ca="1">IFERROR(IF(DarlehenNichtBezahlt*DarlehenIstGut,AbschlussSaldo,""), "")</f>
        <v/>
      </c>
    </row>
    <row r="318" spans="2:8" ht="20.100000000000001" customHeight="1">
      <c r="B318" s="28" t="str">
        <f ca="1">IFERROR(IF(DarlehenNichtBezahlt*DarlehenIstGut,ZahlungNummer,""), "")</f>
        <v/>
      </c>
      <c r="C318" s="27" t="str">
        <f ca="1">IFERROR(IF(DarlehenNichtBezahlt*DarlehenIstGut,ZahlungsDatum,""), "")</f>
        <v/>
      </c>
      <c r="D318" s="26" t="str">
        <f ca="1">IFERROR(IF(DarlehenNichtBezahlt*DarlehenIstGut,DarlehensWert,""), "")</f>
        <v/>
      </c>
      <c r="E318" s="26" t="str">
        <f ca="1">IFERROR(IF(DarlehenNichtBezahlt*DarlehenIstGut,MonatlicheZahlung,""), "")</f>
        <v/>
      </c>
      <c r="F318" s="26" t="str">
        <f ca="1">IFERROR(IF(DarlehenNichtBezahlt*DarlehenIstGut,Kapital,""), "")</f>
        <v/>
      </c>
      <c r="G318" s="26" t="str">
        <f ca="1">IFERROR(IF(DarlehenNichtBezahlt*DarlehenIstGut,ZinsBetrag,""), "")</f>
        <v/>
      </c>
      <c r="H318" s="26" t="str">
        <f ca="1">IFERROR(IF(DarlehenNichtBezahlt*DarlehenIstGut,AbschlussSaldo,""), "")</f>
        <v/>
      </c>
    </row>
    <row r="319" spans="2:8" ht="20.100000000000001" customHeight="1">
      <c r="B319" s="28" t="str">
        <f ca="1">IFERROR(IF(DarlehenNichtBezahlt*DarlehenIstGut,ZahlungNummer,""), "")</f>
        <v/>
      </c>
      <c r="C319" s="27" t="str">
        <f ca="1">IFERROR(IF(DarlehenNichtBezahlt*DarlehenIstGut,ZahlungsDatum,""), "")</f>
        <v/>
      </c>
      <c r="D319" s="26" t="str">
        <f ca="1">IFERROR(IF(DarlehenNichtBezahlt*DarlehenIstGut,DarlehensWert,""), "")</f>
        <v/>
      </c>
      <c r="E319" s="26" t="str">
        <f ca="1">IFERROR(IF(DarlehenNichtBezahlt*DarlehenIstGut,MonatlicheZahlung,""), "")</f>
        <v/>
      </c>
      <c r="F319" s="26" t="str">
        <f ca="1">IFERROR(IF(DarlehenNichtBezahlt*DarlehenIstGut,Kapital,""), "")</f>
        <v/>
      </c>
      <c r="G319" s="26" t="str">
        <f ca="1">IFERROR(IF(DarlehenNichtBezahlt*DarlehenIstGut,ZinsBetrag,""), "")</f>
        <v/>
      </c>
      <c r="H319" s="26" t="str">
        <f ca="1">IFERROR(IF(DarlehenNichtBezahlt*DarlehenIstGut,AbschlussSaldo,""), "")</f>
        <v/>
      </c>
    </row>
    <row r="320" spans="2:8" ht="20.100000000000001" customHeight="1">
      <c r="B320" s="28" t="str">
        <f ca="1">IFERROR(IF(DarlehenNichtBezahlt*DarlehenIstGut,ZahlungNummer,""), "")</f>
        <v/>
      </c>
      <c r="C320" s="27" t="str">
        <f ca="1">IFERROR(IF(DarlehenNichtBezahlt*DarlehenIstGut,ZahlungsDatum,""), "")</f>
        <v/>
      </c>
      <c r="D320" s="26" t="str">
        <f ca="1">IFERROR(IF(DarlehenNichtBezahlt*DarlehenIstGut,DarlehensWert,""), "")</f>
        <v/>
      </c>
      <c r="E320" s="26" t="str">
        <f ca="1">IFERROR(IF(DarlehenNichtBezahlt*DarlehenIstGut,MonatlicheZahlung,""), "")</f>
        <v/>
      </c>
      <c r="F320" s="26" t="str">
        <f ca="1">IFERROR(IF(DarlehenNichtBezahlt*DarlehenIstGut,Kapital,""), "")</f>
        <v/>
      </c>
      <c r="G320" s="26" t="str">
        <f ca="1">IFERROR(IF(DarlehenNichtBezahlt*DarlehenIstGut,ZinsBetrag,""), "")</f>
        <v/>
      </c>
      <c r="H320" s="26" t="str">
        <f ca="1">IFERROR(IF(DarlehenNichtBezahlt*DarlehenIstGut,AbschlussSaldo,""), "")</f>
        <v/>
      </c>
    </row>
    <row r="321" spans="2:8" ht="20.100000000000001" customHeight="1">
      <c r="B321" s="28" t="str">
        <f ca="1">IFERROR(IF(DarlehenNichtBezahlt*DarlehenIstGut,ZahlungNummer,""), "")</f>
        <v/>
      </c>
      <c r="C321" s="27" t="str">
        <f ca="1">IFERROR(IF(DarlehenNichtBezahlt*DarlehenIstGut,ZahlungsDatum,""), "")</f>
        <v/>
      </c>
      <c r="D321" s="26" t="str">
        <f ca="1">IFERROR(IF(DarlehenNichtBezahlt*DarlehenIstGut,DarlehensWert,""), "")</f>
        <v/>
      </c>
      <c r="E321" s="26" t="str">
        <f ca="1">IFERROR(IF(DarlehenNichtBezahlt*DarlehenIstGut,MonatlicheZahlung,""), "")</f>
        <v/>
      </c>
      <c r="F321" s="26" t="str">
        <f ca="1">IFERROR(IF(DarlehenNichtBezahlt*DarlehenIstGut,Kapital,""), "")</f>
        <v/>
      </c>
      <c r="G321" s="26" t="str">
        <f ca="1">IFERROR(IF(DarlehenNichtBezahlt*DarlehenIstGut,ZinsBetrag,""), "")</f>
        <v/>
      </c>
      <c r="H321" s="26" t="str">
        <f ca="1">IFERROR(IF(DarlehenNichtBezahlt*DarlehenIstGut,AbschlussSaldo,""), "")</f>
        <v/>
      </c>
    </row>
    <row r="322" spans="2:8" ht="20.100000000000001" customHeight="1">
      <c r="B322" s="28" t="str">
        <f ca="1">IFERROR(IF(DarlehenNichtBezahlt*DarlehenIstGut,ZahlungNummer,""), "")</f>
        <v/>
      </c>
      <c r="C322" s="27" t="str">
        <f ca="1">IFERROR(IF(DarlehenNichtBezahlt*DarlehenIstGut,ZahlungsDatum,""), "")</f>
        <v/>
      </c>
      <c r="D322" s="26" t="str">
        <f ca="1">IFERROR(IF(DarlehenNichtBezahlt*DarlehenIstGut,DarlehensWert,""), "")</f>
        <v/>
      </c>
      <c r="E322" s="26" t="str">
        <f ca="1">IFERROR(IF(DarlehenNichtBezahlt*DarlehenIstGut,MonatlicheZahlung,""), "")</f>
        <v/>
      </c>
      <c r="F322" s="26" t="str">
        <f ca="1">IFERROR(IF(DarlehenNichtBezahlt*DarlehenIstGut,Kapital,""), "")</f>
        <v/>
      </c>
      <c r="G322" s="26" t="str">
        <f ca="1">IFERROR(IF(DarlehenNichtBezahlt*DarlehenIstGut,ZinsBetrag,""), "")</f>
        <v/>
      </c>
      <c r="H322" s="26" t="str">
        <f ca="1">IFERROR(IF(DarlehenNichtBezahlt*DarlehenIstGut,AbschlussSaldo,""), "")</f>
        <v/>
      </c>
    </row>
    <row r="323" spans="2:8" ht="20.100000000000001" customHeight="1">
      <c r="B323" s="28" t="str">
        <f ca="1">IFERROR(IF(DarlehenNichtBezahlt*DarlehenIstGut,ZahlungNummer,""), "")</f>
        <v/>
      </c>
      <c r="C323" s="27" t="str">
        <f ca="1">IFERROR(IF(DarlehenNichtBezahlt*DarlehenIstGut,ZahlungsDatum,""), "")</f>
        <v/>
      </c>
      <c r="D323" s="26" t="str">
        <f ca="1">IFERROR(IF(DarlehenNichtBezahlt*DarlehenIstGut,DarlehensWert,""), "")</f>
        <v/>
      </c>
      <c r="E323" s="26" t="str">
        <f ca="1">IFERROR(IF(DarlehenNichtBezahlt*DarlehenIstGut,MonatlicheZahlung,""), "")</f>
        <v/>
      </c>
      <c r="F323" s="26" t="str">
        <f ca="1">IFERROR(IF(DarlehenNichtBezahlt*DarlehenIstGut,Kapital,""), "")</f>
        <v/>
      </c>
      <c r="G323" s="26" t="str">
        <f ca="1">IFERROR(IF(DarlehenNichtBezahlt*DarlehenIstGut,ZinsBetrag,""), "")</f>
        <v/>
      </c>
      <c r="H323" s="26" t="str">
        <f ca="1">IFERROR(IF(DarlehenNichtBezahlt*DarlehenIstGut,AbschlussSaldo,""), "")</f>
        <v/>
      </c>
    </row>
    <row r="324" spans="2:8" ht="20.100000000000001" customHeight="1">
      <c r="B324" s="28" t="str">
        <f ca="1">IFERROR(IF(DarlehenNichtBezahlt*DarlehenIstGut,ZahlungNummer,""), "")</f>
        <v/>
      </c>
      <c r="C324" s="27" t="str">
        <f ca="1">IFERROR(IF(DarlehenNichtBezahlt*DarlehenIstGut,ZahlungsDatum,""), "")</f>
        <v/>
      </c>
      <c r="D324" s="26" t="str">
        <f ca="1">IFERROR(IF(DarlehenNichtBezahlt*DarlehenIstGut,DarlehensWert,""), "")</f>
        <v/>
      </c>
      <c r="E324" s="26" t="str">
        <f ca="1">IFERROR(IF(DarlehenNichtBezahlt*DarlehenIstGut,MonatlicheZahlung,""), "")</f>
        <v/>
      </c>
      <c r="F324" s="26" t="str">
        <f ca="1">IFERROR(IF(DarlehenNichtBezahlt*DarlehenIstGut,Kapital,""), "")</f>
        <v/>
      </c>
      <c r="G324" s="26" t="str">
        <f ca="1">IFERROR(IF(DarlehenNichtBezahlt*DarlehenIstGut,ZinsBetrag,""), "")</f>
        <v/>
      </c>
      <c r="H324" s="26" t="str">
        <f ca="1">IFERROR(IF(DarlehenNichtBezahlt*DarlehenIstGut,AbschlussSaldo,""), "")</f>
        <v/>
      </c>
    </row>
    <row r="325" spans="2:8" ht="20.100000000000001" customHeight="1">
      <c r="B325" s="28" t="str">
        <f ca="1">IFERROR(IF(DarlehenNichtBezahlt*DarlehenIstGut,ZahlungNummer,""), "")</f>
        <v/>
      </c>
      <c r="C325" s="27" t="str">
        <f ca="1">IFERROR(IF(DarlehenNichtBezahlt*DarlehenIstGut,ZahlungsDatum,""), "")</f>
        <v/>
      </c>
      <c r="D325" s="26" t="str">
        <f ca="1">IFERROR(IF(DarlehenNichtBezahlt*DarlehenIstGut,DarlehensWert,""), "")</f>
        <v/>
      </c>
      <c r="E325" s="26" t="str">
        <f ca="1">IFERROR(IF(DarlehenNichtBezahlt*DarlehenIstGut,MonatlicheZahlung,""), "")</f>
        <v/>
      </c>
      <c r="F325" s="26" t="str">
        <f ca="1">IFERROR(IF(DarlehenNichtBezahlt*DarlehenIstGut,Kapital,""), "")</f>
        <v/>
      </c>
      <c r="G325" s="26" t="str">
        <f ca="1">IFERROR(IF(DarlehenNichtBezahlt*DarlehenIstGut,ZinsBetrag,""), "")</f>
        <v/>
      </c>
      <c r="H325" s="26" t="str">
        <f ca="1">IFERROR(IF(DarlehenNichtBezahlt*DarlehenIstGut,AbschlussSaldo,""), "")</f>
        <v/>
      </c>
    </row>
    <row r="326" spans="2:8" ht="20.100000000000001" customHeight="1">
      <c r="B326" s="28" t="str">
        <f ca="1">IFERROR(IF(DarlehenNichtBezahlt*DarlehenIstGut,ZahlungNummer,""), "")</f>
        <v/>
      </c>
      <c r="C326" s="27" t="str">
        <f ca="1">IFERROR(IF(DarlehenNichtBezahlt*DarlehenIstGut,ZahlungsDatum,""), "")</f>
        <v/>
      </c>
      <c r="D326" s="26" t="str">
        <f ca="1">IFERROR(IF(DarlehenNichtBezahlt*DarlehenIstGut,DarlehensWert,""), "")</f>
        <v/>
      </c>
      <c r="E326" s="26" t="str">
        <f ca="1">IFERROR(IF(DarlehenNichtBezahlt*DarlehenIstGut,MonatlicheZahlung,""), "")</f>
        <v/>
      </c>
      <c r="F326" s="26" t="str">
        <f ca="1">IFERROR(IF(DarlehenNichtBezahlt*DarlehenIstGut,Kapital,""), "")</f>
        <v/>
      </c>
      <c r="G326" s="26" t="str">
        <f ca="1">IFERROR(IF(DarlehenNichtBezahlt*DarlehenIstGut,ZinsBetrag,""), "")</f>
        <v/>
      </c>
      <c r="H326" s="26" t="str">
        <f ca="1">IFERROR(IF(DarlehenNichtBezahlt*DarlehenIstGut,AbschlussSaldo,""), "")</f>
        <v/>
      </c>
    </row>
    <row r="327" spans="2:8" ht="20.100000000000001" customHeight="1">
      <c r="B327" s="28" t="str">
        <f ca="1">IFERROR(IF(DarlehenNichtBezahlt*DarlehenIstGut,ZahlungNummer,""), "")</f>
        <v/>
      </c>
      <c r="C327" s="27" t="str">
        <f ca="1">IFERROR(IF(DarlehenNichtBezahlt*DarlehenIstGut,ZahlungsDatum,""), "")</f>
        <v/>
      </c>
      <c r="D327" s="26" t="str">
        <f ca="1">IFERROR(IF(DarlehenNichtBezahlt*DarlehenIstGut,DarlehensWert,""), "")</f>
        <v/>
      </c>
      <c r="E327" s="26" t="str">
        <f ca="1">IFERROR(IF(DarlehenNichtBezahlt*DarlehenIstGut,MonatlicheZahlung,""), "")</f>
        <v/>
      </c>
      <c r="F327" s="26" t="str">
        <f ca="1">IFERROR(IF(DarlehenNichtBezahlt*DarlehenIstGut,Kapital,""), "")</f>
        <v/>
      </c>
      <c r="G327" s="26" t="str">
        <f ca="1">IFERROR(IF(DarlehenNichtBezahlt*DarlehenIstGut,ZinsBetrag,""), "")</f>
        <v/>
      </c>
      <c r="H327" s="26" t="str">
        <f ca="1">IFERROR(IF(DarlehenNichtBezahlt*DarlehenIstGut,AbschlussSaldo,""), "")</f>
        <v/>
      </c>
    </row>
    <row r="328" spans="2:8" ht="20.100000000000001" customHeight="1">
      <c r="B328" s="28" t="str">
        <f ca="1">IFERROR(IF(DarlehenNichtBezahlt*DarlehenIstGut,ZahlungNummer,""), "")</f>
        <v/>
      </c>
      <c r="C328" s="27" t="str">
        <f ca="1">IFERROR(IF(DarlehenNichtBezahlt*DarlehenIstGut,ZahlungsDatum,""), "")</f>
        <v/>
      </c>
      <c r="D328" s="26" t="str">
        <f ca="1">IFERROR(IF(DarlehenNichtBezahlt*DarlehenIstGut,DarlehensWert,""), "")</f>
        <v/>
      </c>
      <c r="E328" s="26" t="str">
        <f ca="1">IFERROR(IF(DarlehenNichtBezahlt*DarlehenIstGut,MonatlicheZahlung,""), "")</f>
        <v/>
      </c>
      <c r="F328" s="26" t="str">
        <f ca="1">IFERROR(IF(DarlehenNichtBezahlt*DarlehenIstGut,Kapital,""), "")</f>
        <v/>
      </c>
      <c r="G328" s="26" t="str">
        <f ca="1">IFERROR(IF(DarlehenNichtBezahlt*DarlehenIstGut,ZinsBetrag,""), "")</f>
        <v/>
      </c>
      <c r="H328" s="26" t="str">
        <f ca="1">IFERROR(IF(DarlehenNichtBezahlt*DarlehenIstGut,AbschlussSaldo,""), "")</f>
        <v/>
      </c>
    </row>
    <row r="329" spans="2:8" ht="20.100000000000001" customHeight="1">
      <c r="B329" s="28" t="str">
        <f ca="1">IFERROR(IF(DarlehenNichtBezahlt*DarlehenIstGut,ZahlungNummer,""), "")</f>
        <v/>
      </c>
      <c r="C329" s="27" t="str">
        <f ca="1">IFERROR(IF(DarlehenNichtBezahlt*DarlehenIstGut,ZahlungsDatum,""), "")</f>
        <v/>
      </c>
      <c r="D329" s="26" t="str">
        <f ca="1">IFERROR(IF(DarlehenNichtBezahlt*DarlehenIstGut,DarlehensWert,""), "")</f>
        <v/>
      </c>
      <c r="E329" s="26" t="str">
        <f ca="1">IFERROR(IF(DarlehenNichtBezahlt*DarlehenIstGut,MonatlicheZahlung,""), "")</f>
        <v/>
      </c>
      <c r="F329" s="26" t="str">
        <f ca="1">IFERROR(IF(DarlehenNichtBezahlt*DarlehenIstGut,Kapital,""), "")</f>
        <v/>
      </c>
      <c r="G329" s="26" t="str">
        <f ca="1">IFERROR(IF(DarlehenNichtBezahlt*DarlehenIstGut,ZinsBetrag,""), "")</f>
        <v/>
      </c>
      <c r="H329" s="26" t="str">
        <f ca="1">IFERROR(IF(DarlehenNichtBezahlt*DarlehenIstGut,AbschlussSaldo,""), "")</f>
        <v/>
      </c>
    </row>
    <row r="330" spans="2:8" ht="20.100000000000001" customHeight="1">
      <c r="B330" s="28" t="str">
        <f ca="1">IFERROR(IF(DarlehenNichtBezahlt*DarlehenIstGut,ZahlungNummer,""), "")</f>
        <v/>
      </c>
      <c r="C330" s="27" t="str">
        <f ca="1">IFERROR(IF(DarlehenNichtBezahlt*DarlehenIstGut,ZahlungsDatum,""), "")</f>
        <v/>
      </c>
      <c r="D330" s="26" t="str">
        <f ca="1">IFERROR(IF(DarlehenNichtBezahlt*DarlehenIstGut,DarlehensWert,""), "")</f>
        <v/>
      </c>
      <c r="E330" s="26" t="str">
        <f ca="1">IFERROR(IF(DarlehenNichtBezahlt*DarlehenIstGut,MonatlicheZahlung,""), "")</f>
        <v/>
      </c>
      <c r="F330" s="26" t="str">
        <f ca="1">IFERROR(IF(DarlehenNichtBezahlt*DarlehenIstGut,Kapital,""), "")</f>
        <v/>
      </c>
      <c r="G330" s="26" t="str">
        <f ca="1">IFERROR(IF(DarlehenNichtBezahlt*DarlehenIstGut,ZinsBetrag,""), "")</f>
        <v/>
      </c>
      <c r="H330" s="26" t="str">
        <f ca="1">IFERROR(IF(DarlehenNichtBezahlt*DarlehenIstGut,AbschlussSaldo,""), "")</f>
        <v/>
      </c>
    </row>
    <row r="331" spans="2:8" ht="20.100000000000001" customHeight="1">
      <c r="B331" s="28" t="str">
        <f ca="1">IFERROR(IF(DarlehenNichtBezahlt*DarlehenIstGut,ZahlungNummer,""), "")</f>
        <v/>
      </c>
      <c r="C331" s="27" t="str">
        <f ca="1">IFERROR(IF(DarlehenNichtBezahlt*DarlehenIstGut,ZahlungsDatum,""), "")</f>
        <v/>
      </c>
      <c r="D331" s="26" t="str">
        <f ca="1">IFERROR(IF(DarlehenNichtBezahlt*DarlehenIstGut,DarlehensWert,""), "")</f>
        <v/>
      </c>
      <c r="E331" s="26" t="str">
        <f ca="1">IFERROR(IF(DarlehenNichtBezahlt*DarlehenIstGut,MonatlicheZahlung,""), "")</f>
        <v/>
      </c>
      <c r="F331" s="26" t="str">
        <f ca="1">IFERROR(IF(DarlehenNichtBezahlt*DarlehenIstGut,Kapital,""), "")</f>
        <v/>
      </c>
      <c r="G331" s="26" t="str">
        <f ca="1">IFERROR(IF(DarlehenNichtBezahlt*DarlehenIstGut,ZinsBetrag,""), "")</f>
        <v/>
      </c>
      <c r="H331" s="26" t="str">
        <f ca="1">IFERROR(IF(DarlehenNichtBezahlt*DarlehenIstGut,AbschlussSaldo,""), "")</f>
        <v/>
      </c>
    </row>
    <row r="332" spans="2:8" ht="20.100000000000001" customHeight="1">
      <c r="B332" s="28" t="str">
        <f ca="1">IFERROR(IF(DarlehenNichtBezahlt*DarlehenIstGut,ZahlungNummer,""), "")</f>
        <v/>
      </c>
      <c r="C332" s="27" t="str">
        <f ca="1">IFERROR(IF(DarlehenNichtBezahlt*DarlehenIstGut,ZahlungsDatum,""), "")</f>
        <v/>
      </c>
      <c r="D332" s="26" t="str">
        <f ca="1">IFERROR(IF(DarlehenNichtBezahlt*DarlehenIstGut,DarlehensWert,""), "")</f>
        <v/>
      </c>
      <c r="E332" s="26" t="str">
        <f ca="1">IFERROR(IF(DarlehenNichtBezahlt*DarlehenIstGut,MonatlicheZahlung,""), "")</f>
        <v/>
      </c>
      <c r="F332" s="26" t="str">
        <f ca="1">IFERROR(IF(DarlehenNichtBezahlt*DarlehenIstGut,Kapital,""), "")</f>
        <v/>
      </c>
      <c r="G332" s="26" t="str">
        <f ca="1">IFERROR(IF(DarlehenNichtBezahlt*DarlehenIstGut,ZinsBetrag,""), "")</f>
        <v/>
      </c>
      <c r="H332" s="26" t="str">
        <f ca="1">IFERROR(IF(DarlehenNichtBezahlt*DarlehenIstGut,AbschlussSaldo,""), "")</f>
        <v/>
      </c>
    </row>
    <row r="333" spans="2:8" ht="20.100000000000001" customHeight="1">
      <c r="B333" s="28" t="str">
        <f ca="1">IFERROR(IF(DarlehenNichtBezahlt*DarlehenIstGut,ZahlungNummer,""), "")</f>
        <v/>
      </c>
      <c r="C333" s="27" t="str">
        <f ca="1">IFERROR(IF(DarlehenNichtBezahlt*DarlehenIstGut,ZahlungsDatum,""), "")</f>
        <v/>
      </c>
      <c r="D333" s="26" t="str">
        <f ca="1">IFERROR(IF(DarlehenNichtBezahlt*DarlehenIstGut,DarlehensWert,""), "")</f>
        <v/>
      </c>
      <c r="E333" s="26" t="str">
        <f ca="1">IFERROR(IF(DarlehenNichtBezahlt*DarlehenIstGut,MonatlicheZahlung,""), "")</f>
        <v/>
      </c>
      <c r="F333" s="26" t="str">
        <f ca="1">IFERROR(IF(DarlehenNichtBezahlt*DarlehenIstGut,Kapital,""), "")</f>
        <v/>
      </c>
      <c r="G333" s="26" t="str">
        <f ca="1">IFERROR(IF(DarlehenNichtBezahlt*DarlehenIstGut,ZinsBetrag,""), "")</f>
        <v/>
      </c>
      <c r="H333" s="26" t="str">
        <f ca="1">IFERROR(IF(DarlehenNichtBezahlt*DarlehenIstGut,AbschlussSaldo,""), "")</f>
        <v/>
      </c>
    </row>
    <row r="334" spans="2:8" ht="20.100000000000001" customHeight="1">
      <c r="B334" s="28" t="str">
        <f ca="1">IFERROR(IF(DarlehenNichtBezahlt*DarlehenIstGut,ZahlungNummer,""), "")</f>
        <v/>
      </c>
      <c r="C334" s="27" t="str">
        <f ca="1">IFERROR(IF(DarlehenNichtBezahlt*DarlehenIstGut,ZahlungsDatum,""), "")</f>
        <v/>
      </c>
      <c r="D334" s="26" t="str">
        <f ca="1">IFERROR(IF(DarlehenNichtBezahlt*DarlehenIstGut,DarlehensWert,""), "")</f>
        <v/>
      </c>
      <c r="E334" s="26" t="str">
        <f ca="1">IFERROR(IF(DarlehenNichtBezahlt*DarlehenIstGut,MonatlicheZahlung,""), "")</f>
        <v/>
      </c>
      <c r="F334" s="26" t="str">
        <f ca="1">IFERROR(IF(DarlehenNichtBezahlt*DarlehenIstGut,Kapital,""), "")</f>
        <v/>
      </c>
      <c r="G334" s="26" t="str">
        <f ca="1">IFERROR(IF(DarlehenNichtBezahlt*DarlehenIstGut,ZinsBetrag,""), "")</f>
        <v/>
      </c>
      <c r="H334" s="26" t="str">
        <f ca="1">IFERROR(IF(DarlehenNichtBezahlt*DarlehenIstGut,AbschlussSaldo,""), "")</f>
        <v/>
      </c>
    </row>
    <row r="335" spans="2:8" ht="20.100000000000001" customHeight="1">
      <c r="B335" s="28" t="str">
        <f ca="1">IFERROR(IF(DarlehenNichtBezahlt*DarlehenIstGut,ZahlungNummer,""), "")</f>
        <v/>
      </c>
      <c r="C335" s="27" t="str">
        <f ca="1">IFERROR(IF(DarlehenNichtBezahlt*DarlehenIstGut,ZahlungsDatum,""), "")</f>
        <v/>
      </c>
      <c r="D335" s="26" t="str">
        <f ca="1">IFERROR(IF(DarlehenNichtBezahlt*DarlehenIstGut,DarlehensWert,""), "")</f>
        <v/>
      </c>
      <c r="E335" s="26" t="str">
        <f ca="1">IFERROR(IF(DarlehenNichtBezahlt*DarlehenIstGut,MonatlicheZahlung,""), "")</f>
        <v/>
      </c>
      <c r="F335" s="26" t="str">
        <f ca="1">IFERROR(IF(DarlehenNichtBezahlt*DarlehenIstGut,Kapital,""), "")</f>
        <v/>
      </c>
      <c r="G335" s="26" t="str">
        <f ca="1">IFERROR(IF(DarlehenNichtBezahlt*DarlehenIstGut,ZinsBetrag,""), "")</f>
        <v/>
      </c>
      <c r="H335" s="26" t="str">
        <f ca="1">IFERROR(IF(DarlehenNichtBezahlt*DarlehenIstGut,AbschlussSaldo,""), "")</f>
        <v/>
      </c>
    </row>
    <row r="336" spans="2:8" ht="20.100000000000001" customHeight="1">
      <c r="B336" s="28" t="str">
        <f ca="1">IFERROR(IF(DarlehenNichtBezahlt*DarlehenIstGut,ZahlungNummer,""), "")</f>
        <v/>
      </c>
      <c r="C336" s="27" t="str">
        <f ca="1">IFERROR(IF(DarlehenNichtBezahlt*DarlehenIstGut,ZahlungsDatum,""), "")</f>
        <v/>
      </c>
      <c r="D336" s="26" t="str">
        <f ca="1">IFERROR(IF(DarlehenNichtBezahlt*DarlehenIstGut,DarlehensWert,""), "")</f>
        <v/>
      </c>
      <c r="E336" s="26" t="str">
        <f ca="1">IFERROR(IF(DarlehenNichtBezahlt*DarlehenIstGut,MonatlicheZahlung,""), "")</f>
        <v/>
      </c>
      <c r="F336" s="26" t="str">
        <f ca="1">IFERROR(IF(DarlehenNichtBezahlt*DarlehenIstGut,Kapital,""), "")</f>
        <v/>
      </c>
      <c r="G336" s="26" t="str">
        <f ca="1">IFERROR(IF(DarlehenNichtBezahlt*DarlehenIstGut,ZinsBetrag,""), "")</f>
        <v/>
      </c>
      <c r="H336" s="26" t="str">
        <f ca="1">IFERROR(IF(DarlehenNichtBezahlt*DarlehenIstGut,AbschlussSaldo,""), "")</f>
        <v/>
      </c>
    </row>
    <row r="337" spans="2:8" ht="20.100000000000001" customHeight="1">
      <c r="B337" s="28" t="str">
        <f ca="1">IFERROR(IF(DarlehenNichtBezahlt*DarlehenIstGut,ZahlungNummer,""), "")</f>
        <v/>
      </c>
      <c r="C337" s="27" t="str">
        <f ca="1">IFERROR(IF(DarlehenNichtBezahlt*DarlehenIstGut,ZahlungsDatum,""), "")</f>
        <v/>
      </c>
      <c r="D337" s="26" t="str">
        <f ca="1">IFERROR(IF(DarlehenNichtBezahlt*DarlehenIstGut,DarlehensWert,""), "")</f>
        <v/>
      </c>
      <c r="E337" s="26" t="str">
        <f ca="1">IFERROR(IF(DarlehenNichtBezahlt*DarlehenIstGut,MonatlicheZahlung,""), "")</f>
        <v/>
      </c>
      <c r="F337" s="26" t="str">
        <f ca="1">IFERROR(IF(DarlehenNichtBezahlt*DarlehenIstGut,Kapital,""), "")</f>
        <v/>
      </c>
      <c r="G337" s="26" t="str">
        <f ca="1">IFERROR(IF(DarlehenNichtBezahlt*DarlehenIstGut,ZinsBetrag,""), "")</f>
        <v/>
      </c>
      <c r="H337" s="26" t="str">
        <f ca="1">IFERROR(IF(DarlehenNichtBezahlt*DarlehenIstGut,AbschlussSaldo,""), "")</f>
        <v/>
      </c>
    </row>
    <row r="338" spans="2:8" ht="20.100000000000001" customHeight="1">
      <c r="B338" s="28" t="str">
        <f ca="1">IFERROR(IF(DarlehenNichtBezahlt*DarlehenIstGut,ZahlungNummer,""), "")</f>
        <v/>
      </c>
      <c r="C338" s="27" t="str">
        <f ca="1">IFERROR(IF(DarlehenNichtBezahlt*DarlehenIstGut,ZahlungsDatum,""), "")</f>
        <v/>
      </c>
      <c r="D338" s="26" t="str">
        <f ca="1">IFERROR(IF(DarlehenNichtBezahlt*DarlehenIstGut,DarlehensWert,""), "")</f>
        <v/>
      </c>
      <c r="E338" s="26" t="str">
        <f ca="1">IFERROR(IF(DarlehenNichtBezahlt*DarlehenIstGut,MonatlicheZahlung,""), "")</f>
        <v/>
      </c>
      <c r="F338" s="26" t="str">
        <f ca="1">IFERROR(IF(DarlehenNichtBezahlt*DarlehenIstGut,Kapital,""), "")</f>
        <v/>
      </c>
      <c r="G338" s="26" t="str">
        <f ca="1">IFERROR(IF(DarlehenNichtBezahlt*DarlehenIstGut,ZinsBetrag,""), "")</f>
        <v/>
      </c>
      <c r="H338" s="26" t="str">
        <f ca="1">IFERROR(IF(DarlehenNichtBezahlt*DarlehenIstGut,AbschlussSaldo,""), "")</f>
        <v/>
      </c>
    </row>
    <row r="339" spans="2:8" ht="20.100000000000001" customHeight="1">
      <c r="B339" s="28" t="str">
        <f ca="1">IFERROR(IF(DarlehenNichtBezahlt*DarlehenIstGut,ZahlungNummer,""), "")</f>
        <v/>
      </c>
      <c r="C339" s="27" t="str">
        <f ca="1">IFERROR(IF(DarlehenNichtBezahlt*DarlehenIstGut,ZahlungsDatum,""), "")</f>
        <v/>
      </c>
      <c r="D339" s="26" t="str">
        <f ca="1">IFERROR(IF(DarlehenNichtBezahlt*DarlehenIstGut,DarlehensWert,""), "")</f>
        <v/>
      </c>
      <c r="E339" s="26" t="str">
        <f ca="1">IFERROR(IF(DarlehenNichtBezahlt*DarlehenIstGut,MonatlicheZahlung,""), "")</f>
        <v/>
      </c>
      <c r="F339" s="26" t="str">
        <f ca="1">IFERROR(IF(DarlehenNichtBezahlt*DarlehenIstGut,Kapital,""), "")</f>
        <v/>
      </c>
      <c r="G339" s="26" t="str">
        <f ca="1">IFERROR(IF(DarlehenNichtBezahlt*DarlehenIstGut,ZinsBetrag,""), "")</f>
        <v/>
      </c>
      <c r="H339" s="26" t="str">
        <f ca="1">IFERROR(IF(DarlehenNichtBezahlt*DarlehenIstGut,AbschlussSaldo,""), "")</f>
        <v/>
      </c>
    </row>
    <row r="340" spans="2:8" ht="20.100000000000001" customHeight="1">
      <c r="B340" s="28" t="str">
        <f ca="1">IFERROR(IF(DarlehenNichtBezahlt*DarlehenIstGut,ZahlungNummer,""), "")</f>
        <v/>
      </c>
      <c r="C340" s="27" t="str">
        <f ca="1">IFERROR(IF(DarlehenNichtBezahlt*DarlehenIstGut,ZahlungsDatum,""), "")</f>
        <v/>
      </c>
      <c r="D340" s="26" t="str">
        <f ca="1">IFERROR(IF(DarlehenNichtBezahlt*DarlehenIstGut,DarlehensWert,""), "")</f>
        <v/>
      </c>
      <c r="E340" s="26" t="str">
        <f ca="1">IFERROR(IF(DarlehenNichtBezahlt*DarlehenIstGut,MonatlicheZahlung,""), "")</f>
        <v/>
      </c>
      <c r="F340" s="26" t="str">
        <f ca="1">IFERROR(IF(DarlehenNichtBezahlt*DarlehenIstGut,Kapital,""), "")</f>
        <v/>
      </c>
      <c r="G340" s="26" t="str">
        <f ca="1">IFERROR(IF(DarlehenNichtBezahlt*DarlehenIstGut,ZinsBetrag,""), "")</f>
        <v/>
      </c>
      <c r="H340" s="26" t="str">
        <f ca="1">IFERROR(IF(DarlehenNichtBezahlt*DarlehenIstGut,AbschlussSaldo,""), "")</f>
        <v/>
      </c>
    </row>
    <row r="341" spans="2:8" ht="20.100000000000001" customHeight="1">
      <c r="B341" s="28" t="str">
        <f ca="1">IFERROR(IF(DarlehenNichtBezahlt*DarlehenIstGut,ZahlungNummer,""), "")</f>
        <v/>
      </c>
      <c r="C341" s="27" t="str">
        <f ca="1">IFERROR(IF(DarlehenNichtBezahlt*DarlehenIstGut,ZahlungsDatum,""), "")</f>
        <v/>
      </c>
      <c r="D341" s="26" t="str">
        <f ca="1">IFERROR(IF(DarlehenNichtBezahlt*DarlehenIstGut,DarlehensWert,""), "")</f>
        <v/>
      </c>
      <c r="E341" s="26" t="str">
        <f ca="1">IFERROR(IF(DarlehenNichtBezahlt*DarlehenIstGut,MonatlicheZahlung,""), "")</f>
        <v/>
      </c>
      <c r="F341" s="26" t="str">
        <f ca="1">IFERROR(IF(DarlehenNichtBezahlt*DarlehenIstGut,Kapital,""), "")</f>
        <v/>
      </c>
      <c r="G341" s="26" t="str">
        <f ca="1">IFERROR(IF(DarlehenNichtBezahlt*DarlehenIstGut,ZinsBetrag,""), "")</f>
        <v/>
      </c>
      <c r="H341" s="26" t="str">
        <f ca="1">IFERROR(IF(DarlehenNichtBezahlt*DarlehenIstGut,AbschlussSaldo,""), "")</f>
        <v/>
      </c>
    </row>
    <row r="342" spans="2:8" ht="20.100000000000001" customHeight="1">
      <c r="B342" s="28" t="str">
        <f ca="1">IFERROR(IF(DarlehenNichtBezahlt*DarlehenIstGut,ZahlungNummer,""), "")</f>
        <v/>
      </c>
      <c r="C342" s="27" t="str">
        <f ca="1">IFERROR(IF(DarlehenNichtBezahlt*DarlehenIstGut,ZahlungsDatum,""), "")</f>
        <v/>
      </c>
      <c r="D342" s="26" t="str">
        <f ca="1">IFERROR(IF(DarlehenNichtBezahlt*DarlehenIstGut,DarlehensWert,""), "")</f>
        <v/>
      </c>
      <c r="E342" s="26" t="str">
        <f ca="1">IFERROR(IF(DarlehenNichtBezahlt*DarlehenIstGut,MonatlicheZahlung,""), "")</f>
        <v/>
      </c>
      <c r="F342" s="26" t="str">
        <f ca="1">IFERROR(IF(DarlehenNichtBezahlt*DarlehenIstGut,Kapital,""), "")</f>
        <v/>
      </c>
      <c r="G342" s="26" t="str">
        <f ca="1">IFERROR(IF(DarlehenNichtBezahlt*DarlehenIstGut,ZinsBetrag,""), "")</f>
        <v/>
      </c>
      <c r="H342" s="26" t="str">
        <f ca="1">IFERROR(IF(DarlehenNichtBezahlt*DarlehenIstGut,AbschlussSaldo,""), "")</f>
        <v/>
      </c>
    </row>
    <row r="343" spans="2:8" ht="20.100000000000001" customHeight="1">
      <c r="B343" s="28" t="str">
        <f ca="1">IFERROR(IF(DarlehenNichtBezahlt*DarlehenIstGut,ZahlungNummer,""), "")</f>
        <v/>
      </c>
      <c r="C343" s="27" t="str">
        <f ca="1">IFERROR(IF(DarlehenNichtBezahlt*DarlehenIstGut,ZahlungsDatum,""), "")</f>
        <v/>
      </c>
      <c r="D343" s="26" t="str">
        <f ca="1">IFERROR(IF(DarlehenNichtBezahlt*DarlehenIstGut,DarlehensWert,""), "")</f>
        <v/>
      </c>
      <c r="E343" s="26" t="str">
        <f ca="1">IFERROR(IF(DarlehenNichtBezahlt*DarlehenIstGut,MonatlicheZahlung,""), "")</f>
        <v/>
      </c>
      <c r="F343" s="26" t="str">
        <f ca="1">IFERROR(IF(DarlehenNichtBezahlt*DarlehenIstGut,Kapital,""), "")</f>
        <v/>
      </c>
      <c r="G343" s="26" t="str">
        <f ca="1">IFERROR(IF(DarlehenNichtBezahlt*DarlehenIstGut,ZinsBetrag,""), "")</f>
        <v/>
      </c>
      <c r="H343" s="26" t="str">
        <f ca="1">IFERROR(IF(DarlehenNichtBezahlt*DarlehenIstGut,AbschlussSaldo,""), "")</f>
        <v/>
      </c>
    </row>
    <row r="344" spans="2:8" ht="20.100000000000001" customHeight="1">
      <c r="B344" s="28" t="str">
        <f ca="1">IFERROR(IF(DarlehenNichtBezahlt*DarlehenIstGut,ZahlungNummer,""), "")</f>
        <v/>
      </c>
      <c r="C344" s="27" t="str">
        <f ca="1">IFERROR(IF(DarlehenNichtBezahlt*DarlehenIstGut,ZahlungsDatum,""), "")</f>
        <v/>
      </c>
      <c r="D344" s="26" t="str">
        <f ca="1">IFERROR(IF(DarlehenNichtBezahlt*DarlehenIstGut,DarlehensWert,""), "")</f>
        <v/>
      </c>
      <c r="E344" s="26" t="str">
        <f ca="1">IFERROR(IF(DarlehenNichtBezahlt*DarlehenIstGut,MonatlicheZahlung,""), "")</f>
        <v/>
      </c>
      <c r="F344" s="26" t="str">
        <f ca="1">IFERROR(IF(DarlehenNichtBezahlt*DarlehenIstGut,Kapital,""), "")</f>
        <v/>
      </c>
      <c r="G344" s="26" t="str">
        <f ca="1">IFERROR(IF(DarlehenNichtBezahlt*DarlehenIstGut,ZinsBetrag,""), "")</f>
        <v/>
      </c>
      <c r="H344" s="26" t="str">
        <f ca="1">IFERROR(IF(DarlehenNichtBezahlt*DarlehenIstGut,AbschlussSaldo,""), "")</f>
        <v/>
      </c>
    </row>
    <row r="345" spans="2:8" ht="20.100000000000001" customHeight="1">
      <c r="B345" s="28" t="str">
        <f ca="1">IFERROR(IF(DarlehenNichtBezahlt*DarlehenIstGut,ZahlungNummer,""), "")</f>
        <v/>
      </c>
      <c r="C345" s="27" t="str">
        <f ca="1">IFERROR(IF(DarlehenNichtBezahlt*DarlehenIstGut,ZahlungsDatum,""), "")</f>
        <v/>
      </c>
      <c r="D345" s="26" t="str">
        <f ca="1">IFERROR(IF(DarlehenNichtBezahlt*DarlehenIstGut,DarlehensWert,""), "")</f>
        <v/>
      </c>
      <c r="E345" s="26" t="str">
        <f ca="1">IFERROR(IF(DarlehenNichtBezahlt*DarlehenIstGut,MonatlicheZahlung,""), "")</f>
        <v/>
      </c>
      <c r="F345" s="26" t="str">
        <f ca="1">IFERROR(IF(DarlehenNichtBezahlt*DarlehenIstGut,Kapital,""), "")</f>
        <v/>
      </c>
      <c r="G345" s="26" t="str">
        <f ca="1">IFERROR(IF(DarlehenNichtBezahlt*DarlehenIstGut,ZinsBetrag,""), "")</f>
        <v/>
      </c>
      <c r="H345" s="26" t="str">
        <f ca="1">IFERROR(IF(DarlehenNichtBezahlt*DarlehenIstGut,AbschlussSaldo,""), "")</f>
        <v/>
      </c>
    </row>
    <row r="346" spans="2:8" ht="20.100000000000001" customHeight="1">
      <c r="B346" s="28" t="str">
        <f ca="1">IFERROR(IF(DarlehenNichtBezahlt*DarlehenIstGut,ZahlungNummer,""), "")</f>
        <v/>
      </c>
      <c r="C346" s="27" t="str">
        <f ca="1">IFERROR(IF(DarlehenNichtBezahlt*DarlehenIstGut,ZahlungsDatum,""), "")</f>
        <v/>
      </c>
      <c r="D346" s="26" t="str">
        <f ca="1">IFERROR(IF(DarlehenNichtBezahlt*DarlehenIstGut,DarlehensWert,""), "")</f>
        <v/>
      </c>
      <c r="E346" s="26" t="str">
        <f ca="1">IFERROR(IF(DarlehenNichtBezahlt*DarlehenIstGut,MonatlicheZahlung,""), "")</f>
        <v/>
      </c>
      <c r="F346" s="26" t="str">
        <f ca="1">IFERROR(IF(DarlehenNichtBezahlt*DarlehenIstGut,Kapital,""), "")</f>
        <v/>
      </c>
      <c r="G346" s="26" t="str">
        <f ca="1">IFERROR(IF(DarlehenNichtBezahlt*DarlehenIstGut,ZinsBetrag,""), "")</f>
        <v/>
      </c>
      <c r="H346" s="26" t="str">
        <f ca="1">IFERROR(IF(DarlehenNichtBezahlt*DarlehenIstGut,AbschlussSaldo,""), "")</f>
        <v/>
      </c>
    </row>
    <row r="347" spans="2:8" ht="20.100000000000001" customHeight="1">
      <c r="B347" s="28" t="str">
        <f ca="1">IFERROR(IF(DarlehenNichtBezahlt*DarlehenIstGut,ZahlungNummer,""), "")</f>
        <v/>
      </c>
      <c r="C347" s="27" t="str">
        <f ca="1">IFERROR(IF(DarlehenNichtBezahlt*DarlehenIstGut,ZahlungsDatum,""), "")</f>
        <v/>
      </c>
      <c r="D347" s="26" t="str">
        <f ca="1">IFERROR(IF(DarlehenNichtBezahlt*DarlehenIstGut,DarlehensWert,""), "")</f>
        <v/>
      </c>
      <c r="E347" s="26" t="str">
        <f ca="1">IFERROR(IF(DarlehenNichtBezahlt*DarlehenIstGut,MonatlicheZahlung,""), "")</f>
        <v/>
      </c>
      <c r="F347" s="26" t="str">
        <f ca="1">IFERROR(IF(DarlehenNichtBezahlt*DarlehenIstGut,Kapital,""), "")</f>
        <v/>
      </c>
      <c r="G347" s="26" t="str">
        <f ca="1">IFERROR(IF(DarlehenNichtBezahlt*DarlehenIstGut,ZinsBetrag,""), "")</f>
        <v/>
      </c>
      <c r="H347" s="26" t="str">
        <f ca="1">IFERROR(IF(DarlehenNichtBezahlt*DarlehenIstGut,AbschlussSaldo,""), "")</f>
        <v/>
      </c>
    </row>
    <row r="348" spans="2:8" ht="20.100000000000001" customHeight="1">
      <c r="B348" s="28" t="str">
        <f ca="1">IFERROR(IF(DarlehenNichtBezahlt*DarlehenIstGut,ZahlungNummer,""), "")</f>
        <v/>
      </c>
      <c r="C348" s="27" t="str">
        <f ca="1">IFERROR(IF(DarlehenNichtBezahlt*DarlehenIstGut,ZahlungsDatum,""), "")</f>
        <v/>
      </c>
      <c r="D348" s="26" t="str">
        <f ca="1">IFERROR(IF(DarlehenNichtBezahlt*DarlehenIstGut,DarlehensWert,""), "")</f>
        <v/>
      </c>
      <c r="E348" s="26" t="str">
        <f ca="1">IFERROR(IF(DarlehenNichtBezahlt*DarlehenIstGut,MonatlicheZahlung,""), "")</f>
        <v/>
      </c>
      <c r="F348" s="26" t="str">
        <f ca="1">IFERROR(IF(DarlehenNichtBezahlt*DarlehenIstGut,Kapital,""), "")</f>
        <v/>
      </c>
      <c r="G348" s="26" t="str">
        <f ca="1">IFERROR(IF(DarlehenNichtBezahlt*DarlehenIstGut,ZinsBetrag,""), "")</f>
        <v/>
      </c>
      <c r="H348" s="26" t="str">
        <f ca="1">IFERROR(IF(DarlehenNichtBezahlt*DarlehenIstGut,AbschlussSaldo,""), "")</f>
        <v/>
      </c>
    </row>
    <row r="349" spans="2:8" ht="20.100000000000001" customHeight="1">
      <c r="B349" s="28" t="str">
        <f ca="1">IFERROR(IF(DarlehenNichtBezahlt*DarlehenIstGut,ZahlungNummer,""), "")</f>
        <v/>
      </c>
      <c r="C349" s="27" t="str">
        <f ca="1">IFERROR(IF(DarlehenNichtBezahlt*DarlehenIstGut,ZahlungsDatum,""), "")</f>
        <v/>
      </c>
      <c r="D349" s="26" t="str">
        <f ca="1">IFERROR(IF(DarlehenNichtBezahlt*DarlehenIstGut,DarlehensWert,""), "")</f>
        <v/>
      </c>
      <c r="E349" s="26" t="str">
        <f ca="1">IFERROR(IF(DarlehenNichtBezahlt*DarlehenIstGut,MonatlicheZahlung,""), "")</f>
        <v/>
      </c>
      <c r="F349" s="26" t="str">
        <f ca="1">IFERROR(IF(DarlehenNichtBezahlt*DarlehenIstGut,Kapital,""), "")</f>
        <v/>
      </c>
      <c r="G349" s="26" t="str">
        <f ca="1">IFERROR(IF(DarlehenNichtBezahlt*DarlehenIstGut,ZinsBetrag,""), "")</f>
        <v/>
      </c>
      <c r="H349" s="26" t="str">
        <f ca="1">IFERROR(IF(DarlehenNichtBezahlt*DarlehenIstGut,AbschlussSaldo,""), "")</f>
        <v/>
      </c>
    </row>
    <row r="350" spans="2:8" ht="20.100000000000001" customHeight="1">
      <c r="B350" s="28" t="str">
        <f ca="1">IFERROR(IF(DarlehenNichtBezahlt*DarlehenIstGut,ZahlungNummer,""), "")</f>
        <v/>
      </c>
      <c r="C350" s="27" t="str">
        <f ca="1">IFERROR(IF(DarlehenNichtBezahlt*DarlehenIstGut,ZahlungsDatum,""), "")</f>
        <v/>
      </c>
      <c r="D350" s="26" t="str">
        <f ca="1">IFERROR(IF(DarlehenNichtBezahlt*DarlehenIstGut,DarlehensWert,""), "")</f>
        <v/>
      </c>
      <c r="E350" s="26" t="str">
        <f ca="1">IFERROR(IF(DarlehenNichtBezahlt*DarlehenIstGut,MonatlicheZahlung,""), "")</f>
        <v/>
      </c>
      <c r="F350" s="26" t="str">
        <f ca="1">IFERROR(IF(DarlehenNichtBezahlt*DarlehenIstGut,Kapital,""), "")</f>
        <v/>
      </c>
      <c r="G350" s="26" t="str">
        <f ca="1">IFERROR(IF(DarlehenNichtBezahlt*DarlehenIstGut,ZinsBetrag,""), "")</f>
        <v/>
      </c>
      <c r="H350" s="26" t="str">
        <f ca="1">IFERROR(IF(DarlehenNichtBezahlt*DarlehenIstGut,AbschlussSaldo,""), "")</f>
        <v/>
      </c>
    </row>
    <row r="351" spans="2:8" ht="20.100000000000001" customHeight="1">
      <c r="B351" s="28" t="str">
        <f ca="1">IFERROR(IF(DarlehenNichtBezahlt*DarlehenIstGut,ZahlungNummer,""), "")</f>
        <v/>
      </c>
      <c r="C351" s="27" t="str">
        <f ca="1">IFERROR(IF(DarlehenNichtBezahlt*DarlehenIstGut,ZahlungsDatum,""), "")</f>
        <v/>
      </c>
      <c r="D351" s="26" t="str">
        <f ca="1">IFERROR(IF(DarlehenNichtBezahlt*DarlehenIstGut,DarlehensWert,""), "")</f>
        <v/>
      </c>
      <c r="E351" s="26" t="str">
        <f ca="1">IFERROR(IF(DarlehenNichtBezahlt*DarlehenIstGut,MonatlicheZahlung,""), "")</f>
        <v/>
      </c>
      <c r="F351" s="26" t="str">
        <f ca="1">IFERROR(IF(DarlehenNichtBezahlt*DarlehenIstGut,Kapital,""), "")</f>
        <v/>
      </c>
      <c r="G351" s="26" t="str">
        <f ca="1">IFERROR(IF(DarlehenNichtBezahlt*DarlehenIstGut,ZinsBetrag,""), "")</f>
        <v/>
      </c>
      <c r="H351" s="26" t="str">
        <f ca="1">IFERROR(IF(DarlehenNichtBezahlt*DarlehenIstGut,AbschlussSaldo,""), "")</f>
        <v/>
      </c>
    </row>
    <row r="352" spans="2:8" ht="20.100000000000001" customHeight="1">
      <c r="B352" s="28" t="str">
        <f ca="1">IFERROR(IF(DarlehenNichtBezahlt*DarlehenIstGut,ZahlungNummer,""), "")</f>
        <v/>
      </c>
      <c r="C352" s="27" t="str">
        <f ca="1">IFERROR(IF(DarlehenNichtBezahlt*DarlehenIstGut,ZahlungsDatum,""), "")</f>
        <v/>
      </c>
      <c r="D352" s="26" t="str">
        <f ca="1">IFERROR(IF(DarlehenNichtBezahlt*DarlehenIstGut,DarlehensWert,""), "")</f>
        <v/>
      </c>
      <c r="E352" s="26" t="str">
        <f ca="1">IFERROR(IF(DarlehenNichtBezahlt*DarlehenIstGut,MonatlicheZahlung,""), "")</f>
        <v/>
      </c>
      <c r="F352" s="26" t="str">
        <f ca="1">IFERROR(IF(DarlehenNichtBezahlt*DarlehenIstGut,Kapital,""), "")</f>
        <v/>
      </c>
      <c r="G352" s="26" t="str">
        <f ca="1">IFERROR(IF(DarlehenNichtBezahlt*DarlehenIstGut,ZinsBetrag,""), "")</f>
        <v/>
      </c>
      <c r="H352" s="26" t="str">
        <f ca="1">IFERROR(IF(DarlehenNichtBezahlt*DarlehenIstGut,AbschlussSaldo,""), "")</f>
        <v/>
      </c>
    </row>
    <row r="353" spans="2:8" ht="20.100000000000001" customHeight="1">
      <c r="B353" s="28" t="str">
        <f ca="1">IFERROR(IF(DarlehenNichtBezahlt*DarlehenIstGut,ZahlungNummer,""), "")</f>
        <v/>
      </c>
      <c r="C353" s="27" t="str">
        <f ca="1">IFERROR(IF(DarlehenNichtBezahlt*DarlehenIstGut,ZahlungsDatum,""), "")</f>
        <v/>
      </c>
      <c r="D353" s="26" t="str">
        <f ca="1">IFERROR(IF(DarlehenNichtBezahlt*DarlehenIstGut,DarlehensWert,""), "")</f>
        <v/>
      </c>
      <c r="E353" s="26" t="str">
        <f ca="1">IFERROR(IF(DarlehenNichtBezahlt*DarlehenIstGut,MonatlicheZahlung,""), "")</f>
        <v/>
      </c>
      <c r="F353" s="26" t="str">
        <f ca="1">IFERROR(IF(DarlehenNichtBezahlt*DarlehenIstGut,Kapital,""), "")</f>
        <v/>
      </c>
      <c r="G353" s="26" t="str">
        <f ca="1">IFERROR(IF(DarlehenNichtBezahlt*DarlehenIstGut,ZinsBetrag,""), "")</f>
        <v/>
      </c>
      <c r="H353" s="26" t="str">
        <f ca="1">IFERROR(IF(DarlehenNichtBezahlt*DarlehenIstGut,AbschlussSaldo,""), "")</f>
        <v/>
      </c>
    </row>
    <row r="354" spans="2:8" ht="20.100000000000001" customHeight="1">
      <c r="B354" s="28" t="str">
        <f ca="1">IFERROR(IF(DarlehenNichtBezahlt*DarlehenIstGut,ZahlungNummer,""), "")</f>
        <v/>
      </c>
      <c r="C354" s="27" t="str">
        <f ca="1">IFERROR(IF(DarlehenNichtBezahlt*DarlehenIstGut,ZahlungsDatum,""), "")</f>
        <v/>
      </c>
      <c r="D354" s="26" t="str">
        <f ca="1">IFERROR(IF(DarlehenNichtBezahlt*DarlehenIstGut,DarlehensWert,""), "")</f>
        <v/>
      </c>
      <c r="E354" s="26" t="str">
        <f ca="1">IFERROR(IF(DarlehenNichtBezahlt*DarlehenIstGut,MonatlicheZahlung,""), "")</f>
        <v/>
      </c>
      <c r="F354" s="26" t="str">
        <f ca="1">IFERROR(IF(DarlehenNichtBezahlt*DarlehenIstGut,Kapital,""), "")</f>
        <v/>
      </c>
      <c r="G354" s="26" t="str">
        <f ca="1">IFERROR(IF(DarlehenNichtBezahlt*DarlehenIstGut,ZinsBetrag,""), "")</f>
        <v/>
      </c>
      <c r="H354" s="26" t="str">
        <f ca="1">IFERROR(IF(DarlehenNichtBezahlt*DarlehenIstGut,AbschlussSaldo,""), "")</f>
        <v/>
      </c>
    </row>
    <row r="355" spans="2:8" ht="20.100000000000001" customHeight="1">
      <c r="B355" s="28" t="str">
        <f ca="1">IFERROR(IF(DarlehenNichtBezahlt*DarlehenIstGut,ZahlungNummer,""), "")</f>
        <v/>
      </c>
      <c r="C355" s="27" t="str">
        <f ca="1">IFERROR(IF(DarlehenNichtBezahlt*DarlehenIstGut,ZahlungsDatum,""), "")</f>
        <v/>
      </c>
      <c r="D355" s="26" t="str">
        <f ca="1">IFERROR(IF(DarlehenNichtBezahlt*DarlehenIstGut,DarlehensWert,""), "")</f>
        <v/>
      </c>
      <c r="E355" s="26" t="str">
        <f ca="1">IFERROR(IF(DarlehenNichtBezahlt*DarlehenIstGut,MonatlicheZahlung,""), "")</f>
        <v/>
      </c>
      <c r="F355" s="26" t="str">
        <f ca="1">IFERROR(IF(DarlehenNichtBezahlt*DarlehenIstGut,Kapital,""), "")</f>
        <v/>
      </c>
      <c r="G355" s="26" t="str">
        <f ca="1">IFERROR(IF(DarlehenNichtBezahlt*DarlehenIstGut,ZinsBetrag,""), "")</f>
        <v/>
      </c>
      <c r="H355" s="26" t="str">
        <f ca="1">IFERROR(IF(DarlehenNichtBezahlt*DarlehenIstGut,AbschlussSaldo,""), "")</f>
        <v/>
      </c>
    </row>
    <row r="356" spans="2:8" ht="20.100000000000001" customHeight="1">
      <c r="B356" s="28" t="str">
        <f ca="1">IFERROR(IF(DarlehenNichtBezahlt*DarlehenIstGut,ZahlungNummer,""), "")</f>
        <v/>
      </c>
      <c r="C356" s="27" t="str">
        <f ca="1">IFERROR(IF(DarlehenNichtBezahlt*DarlehenIstGut,ZahlungsDatum,""), "")</f>
        <v/>
      </c>
      <c r="D356" s="26" t="str">
        <f ca="1">IFERROR(IF(DarlehenNichtBezahlt*DarlehenIstGut,DarlehensWert,""), "")</f>
        <v/>
      </c>
      <c r="E356" s="26" t="str">
        <f ca="1">IFERROR(IF(DarlehenNichtBezahlt*DarlehenIstGut,MonatlicheZahlung,""), "")</f>
        <v/>
      </c>
      <c r="F356" s="26" t="str">
        <f ca="1">IFERROR(IF(DarlehenNichtBezahlt*DarlehenIstGut,Kapital,""), "")</f>
        <v/>
      </c>
      <c r="G356" s="26" t="str">
        <f ca="1">IFERROR(IF(DarlehenNichtBezahlt*DarlehenIstGut,ZinsBetrag,""), "")</f>
        <v/>
      </c>
      <c r="H356" s="26" t="str">
        <f ca="1">IFERROR(IF(DarlehenNichtBezahlt*DarlehenIstGut,AbschlussSaldo,""), "")</f>
        <v/>
      </c>
    </row>
    <row r="357" spans="2:8" ht="20.100000000000001" customHeight="1">
      <c r="B357" s="28" t="str">
        <f ca="1">IFERROR(IF(DarlehenNichtBezahlt*DarlehenIstGut,ZahlungNummer,""), "")</f>
        <v/>
      </c>
      <c r="C357" s="27" t="str">
        <f ca="1">IFERROR(IF(DarlehenNichtBezahlt*DarlehenIstGut,ZahlungsDatum,""), "")</f>
        <v/>
      </c>
      <c r="D357" s="26" t="str">
        <f ca="1">IFERROR(IF(DarlehenNichtBezahlt*DarlehenIstGut,DarlehensWert,""), "")</f>
        <v/>
      </c>
      <c r="E357" s="26" t="str">
        <f ca="1">IFERROR(IF(DarlehenNichtBezahlt*DarlehenIstGut,MonatlicheZahlung,""), "")</f>
        <v/>
      </c>
      <c r="F357" s="26" t="str">
        <f ca="1">IFERROR(IF(DarlehenNichtBezahlt*DarlehenIstGut,Kapital,""), "")</f>
        <v/>
      </c>
      <c r="G357" s="26" t="str">
        <f ca="1">IFERROR(IF(DarlehenNichtBezahlt*DarlehenIstGut,ZinsBetrag,""), "")</f>
        <v/>
      </c>
      <c r="H357" s="26" t="str">
        <f ca="1">IFERROR(IF(DarlehenNichtBezahlt*DarlehenIstGut,AbschlussSaldo,""), "")</f>
        <v/>
      </c>
    </row>
    <row r="358" spans="2:8" ht="20.100000000000001" customHeight="1">
      <c r="B358" s="28" t="str">
        <f ca="1">IFERROR(IF(DarlehenNichtBezahlt*DarlehenIstGut,ZahlungNummer,""), "")</f>
        <v/>
      </c>
      <c r="C358" s="27" t="str">
        <f ca="1">IFERROR(IF(DarlehenNichtBezahlt*DarlehenIstGut,ZahlungsDatum,""), "")</f>
        <v/>
      </c>
      <c r="D358" s="26" t="str">
        <f ca="1">IFERROR(IF(DarlehenNichtBezahlt*DarlehenIstGut,DarlehensWert,""), "")</f>
        <v/>
      </c>
      <c r="E358" s="26" t="str">
        <f ca="1">IFERROR(IF(DarlehenNichtBezahlt*DarlehenIstGut,MonatlicheZahlung,""), "")</f>
        <v/>
      </c>
      <c r="F358" s="26" t="str">
        <f ca="1">IFERROR(IF(DarlehenNichtBezahlt*DarlehenIstGut,Kapital,""), "")</f>
        <v/>
      </c>
      <c r="G358" s="26" t="str">
        <f ca="1">IFERROR(IF(DarlehenNichtBezahlt*DarlehenIstGut,ZinsBetrag,""), "")</f>
        <v/>
      </c>
      <c r="H358" s="26" t="str">
        <f ca="1">IFERROR(IF(DarlehenNichtBezahlt*DarlehenIstGut,AbschlussSaldo,""), "")</f>
        <v/>
      </c>
    </row>
    <row r="359" spans="2:8" ht="20.100000000000001" customHeight="1">
      <c r="B359" s="28" t="str">
        <f ca="1">IFERROR(IF(DarlehenNichtBezahlt*DarlehenIstGut,ZahlungNummer,""), "")</f>
        <v/>
      </c>
      <c r="C359" s="27" t="str">
        <f ca="1">IFERROR(IF(DarlehenNichtBezahlt*DarlehenIstGut,ZahlungsDatum,""), "")</f>
        <v/>
      </c>
      <c r="D359" s="26" t="str">
        <f ca="1">IFERROR(IF(DarlehenNichtBezahlt*DarlehenIstGut,DarlehensWert,""), "")</f>
        <v/>
      </c>
      <c r="E359" s="26" t="str">
        <f ca="1">IFERROR(IF(DarlehenNichtBezahlt*DarlehenIstGut,MonatlicheZahlung,""), "")</f>
        <v/>
      </c>
      <c r="F359" s="26" t="str">
        <f ca="1">IFERROR(IF(DarlehenNichtBezahlt*DarlehenIstGut,Kapital,""), "")</f>
        <v/>
      </c>
      <c r="G359" s="26" t="str">
        <f ca="1">IFERROR(IF(DarlehenNichtBezahlt*DarlehenIstGut,ZinsBetrag,""), "")</f>
        <v/>
      </c>
      <c r="H359" s="26" t="str">
        <f ca="1">IFERROR(IF(DarlehenNichtBezahlt*DarlehenIstGut,AbschlussSaldo,""), "")</f>
        <v/>
      </c>
    </row>
    <row r="360" spans="2:8" ht="20.100000000000001" customHeight="1">
      <c r="B360" s="28" t="str">
        <f ca="1">IFERROR(IF(DarlehenNichtBezahlt*DarlehenIstGut,ZahlungNummer,""), "")</f>
        <v/>
      </c>
      <c r="C360" s="27" t="str">
        <f ca="1">IFERROR(IF(DarlehenNichtBezahlt*DarlehenIstGut,ZahlungsDatum,""), "")</f>
        <v/>
      </c>
      <c r="D360" s="26" t="str">
        <f ca="1">IFERROR(IF(DarlehenNichtBezahlt*DarlehenIstGut,DarlehensWert,""), "")</f>
        <v/>
      </c>
      <c r="E360" s="26" t="str">
        <f ca="1">IFERROR(IF(DarlehenNichtBezahlt*DarlehenIstGut,MonatlicheZahlung,""), "")</f>
        <v/>
      </c>
      <c r="F360" s="26" t="str">
        <f ca="1">IFERROR(IF(DarlehenNichtBezahlt*DarlehenIstGut,Kapital,""), "")</f>
        <v/>
      </c>
      <c r="G360" s="26" t="str">
        <f ca="1">IFERROR(IF(DarlehenNichtBezahlt*DarlehenIstGut,ZinsBetrag,""), "")</f>
        <v/>
      </c>
      <c r="H360" s="26" t="str">
        <f ca="1">IFERROR(IF(DarlehenNichtBezahlt*DarlehenIstGut,AbschlussSaldo,""), "")</f>
        <v/>
      </c>
    </row>
    <row r="361" spans="2:8" ht="20.100000000000001" customHeight="1">
      <c r="B361" s="28" t="str">
        <f ca="1">IFERROR(IF(DarlehenNichtBezahlt*DarlehenIstGut,ZahlungNummer,""), "")</f>
        <v/>
      </c>
      <c r="C361" s="27" t="str">
        <f ca="1">IFERROR(IF(DarlehenNichtBezahlt*DarlehenIstGut,ZahlungsDatum,""), "")</f>
        <v/>
      </c>
      <c r="D361" s="26" t="str">
        <f ca="1">IFERROR(IF(DarlehenNichtBezahlt*DarlehenIstGut,DarlehensWert,""), "")</f>
        <v/>
      </c>
      <c r="E361" s="26" t="str">
        <f ca="1">IFERROR(IF(DarlehenNichtBezahlt*DarlehenIstGut,MonatlicheZahlung,""), "")</f>
        <v/>
      </c>
      <c r="F361" s="26" t="str">
        <f ca="1">IFERROR(IF(DarlehenNichtBezahlt*DarlehenIstGut,Kapital,""), "")</f>
        <v/>
      </c>
      <c r="G361" s="26" t="str">
        <f ca="1">IFERROR(IF(DarlehenNichtBezahlt*DarlehenIstGut,ZinsBetrag,""), "")</f>
        <v/>
      </c>
      <c r="H361" s="26" t="str">
        <f ca="1">IFERROR(IF(DarlehenNichtBezahlt*DarlehenIstGut,AbschlussSaldo,""), "")</f>
        <v/>
      </c>
    </row>
    <row r="362" spans="2:8" ht="20.100000000000001" customHeight="1">
      <c r="B362" s="28" t="str">
        <f ca="1">IFERROR(IF(DarlehenNichtBezahlt*DarlehenIstGut,ZahlungNummer,""), "")</f>
        <v/>
      </c>
      <c r="C362" s="27" t="str">
        <f ca="1">IFERROR(IF(DarlehenNichtBezahlt*DarlehenIstGut,ZahlungsDatum,""), "")</f>
        <v/>
      </c>
      <c r="D362" s="26" t="str">
        <f ca="1">IFERROR(IF(DarlehenNichtBezahlt*DarlehenIstGut,DarlehensWert,""), "")</f>
        <v/>
      </c>
      <c r="E362" s="26" t="str">
        <f ca="1">IFERROR(IF(DarlehenNichtBezahlt*DarlehenIstGut,MonatlicheZahlung,""), "")</f>
        <v/>
      </c>
      <c r="F362" s="26" t="str">
        <f ca="1">IFERROR(IF(DarlehenNichtBezahlt*DarlehenIstGut,Kapital,""), "")</f>
        <v/>
      </c>
      <c r="G362" s="26" t="str">
        <f ca="1">IFERROR(IF(DarlehenNichtBezahlt*DarlehenIstGut,ZinsBetrag,""), "")</f>
        <v/>
      </c>
      <c r="H362" s="26" t="str">
        <f ca="1">IFERROR(IF(DarlehenNichtBezahlt*DarlehenIstGut,AbschlussSaldo,""), "")</f>
        <v/>
      </c>
    </row>
    <row r="363" spans="2:8" ht="20.100000000000001" customHeight="1">
      <c r="B363" s="28" t="str">
        <f ca="1">IFERROR(IF(DarlehenNichtBezahlt*DarlehenIstGut,ZahlungNummer,""), "")</f>
        <v/>
      </c>
      <c r="C363" s="27" t="str">
        <f ca="1">IFERROR(IF(DarlehenNichtBezahlt*DarlehenIstGut,ZahlungsDatum,""), "")</f>
        <v/>
      </c>
      <c r="D363" s="26" t="str">
        <f ca="1">IFERROR(IF(DarlehenNichtBezahlt*DarlehenIstGut,DarlehensWert,""), "")</f>
        <v/>
      </c>
      <c r="E363" s="26" t="str">
        <f ca="1">IFERROR(IF(DarlehenNichtBezahlt*DarlehenIstGut,MonatlicheZahlung,""), "")</f>
        <v/>
      </c>
      <c r="F363" s="26" t="str">
        <f ca="1">IFERROR(IF(DarlehenNichtBezahlt*DarlehenIstGut,Kapital,""), "")</f>
        <v/>
      </c>
      <c r="G363" s="26" t="str">
        <f ca="1">IFERROR(IF(DarlehenNichtBezahlt*DarlehenIstGut,ZinsBetrag,""), "")</f>
        <v/>
      </c>
      <c r="H363" s="26" t="str">
        <f ca="1">IFERROR(IF(DarlehenNichtBezahlt*DarlehenIstGut,AbschlussSaldo,""), "")</f>
        <v/>
      </c>
    </row>
    <row r="364" spans="2:8" ht="20.100000000000001" customHeight="1">
      <c r="B364" s="28" t="str">
        <f ca="1">IFERROR(IF(DarlehenNichtBezahlt*DarlehenIstGut,ZahlungNummer,""), "")</f>
        <v/>
      </c>
      <c r="C364" s="27" t="str">
        <f ca="1">IFERROR(IF(DarlehenNichtBezahlt*DarlehenIstGut,ZahlungsDatum,""), "")</f>
        <v/>
      </c>
      <c r="D364" s="26" t="str">
        <f ca="1">IFERROR(IF(DarlehenNichtBezahlt*DarlehenIstGut,DarlehensWert,""), "")</f>
        <v/>
      </c>
      <c r="E364" s="26" t="str">
        <f ca="1">IFERROR(IF(DarlehenNichtBezahlt*DarlehenIstGut,MonatlicheZahlung,""), "")</f>
        <v/>
      </c>
      <c r="F364" s="26" t="str">
        <f ca="1">IFERROR(IF(DarlehenNichtBezahlt*DarlehenIstGut,Kapital,""), "")</f>
        <v/>
      </c>
      <c r="G364" s="26" t="str">
        <f ca="1">IFERROR(IF(DarlehenNichtBezahlt*DarlehenIstGut,ZinsBetrag,""), "")</f>
        <v/>
      </c>
      <c r="H364" s="26" t="str">
        <f ca="1">IFERROR(IF(DarlehenNichtBezahlt*DarlehenIstGut,AbschlussSaldo,""), "")</f>
        <v/>
      </c>
    </row>
    <row r="365" spans="2:8" ht="20.100000000000001" customHeight="1">
      <c r="B365" s="28" t="str">
        <f ca="1">IFERROR(IF(DarlehenNichtBezahlt*DarlehenIstGut,ZahlungNummer,""), "")</f>
        <v/>
      </c>
      <c r="C365" s="27" t="str">
        <f ca="1">IFERROR(IF(DarlehenNichtBezahlt*DarlehenIstGut,ZahlungsDatum,""), "")</f>
        <v/>
      </c>
      <c r="D365" s="26" t="str">
        <f ca="1">IFERROR(IF(DarlehenNichtBezahlt*DarlehenIstGut,DarlehensWert,""), "")</f>
        <v/>
      </c>
      <c r="E365" s="26" t="str">
        <f ca="1">IFERROR(IF(DarlehenNichtBezahlt*DarlehenIstGut,MonatlicheZahlung,""), "")</f>
        <v/>
      </c>
      <c r="F365" s="26" t="str">
        <f ca="1">IFERROR(IF(DarlehenNichtBezahlt*DarlehenIstGut,Kapital,""), "")</f>
        <v/>
      </c>
      <c r="G365" s="26" t="str">
        <f ca="1">IFERROR(IF(DarlehenNichtBezahlt*DarlehenIstGut,ZinsBetrag,""), "")</f>
        <v/>
      </c>
      <c r="H365" s="26" t="str">
        <f ca="1">IFERROR(IF(DarlehenNichtBezahlt*DarlehenIstGut,AbschlussSaldo,""), "")</f>
        <v/>
      </c>
    </row>
    <row r="366" spans="2:8" ht="20.100000000000001" customHeight="1">
      <c r="B366" s="28" t="str">
        <f ca="1">IFERROR(IF(DarlehenNichtBezahlt*DarlehenIstGut,ZahlungNummer,""), "")</f>
        <v/>
      </c>
      <c r="C366" s="27" t="str">
        <f ca="1">IFERROR(IF(DarlehenNichtBezahlt*DarlehenIstGut,ZahlungsDatum,""), "")</f>
        <v/>
      </c>
      <c r="D366" s="26" t="str">
        <f ca="1">IFERROR(IF(DarlehenNichtBezahlt*DarlehenIstGut,DarlehensWert,""), "")</f>
        <v/>
      </c>
      <c r="E366" s="26" t="str">
        <f ca="1">IFERROR(IF(DarlehenNichtBezahlt*DarlehenIstGut,MonatlicheZahlung,""), "")</f>
        <v/>
      </c>
      <c r="F366" s="26" t="str">
        <f ca="1">IFERROR(IF(DarlehenNichtBezahlt*DarlehenIstGut,Kapital,""), "")</f>
        <v/>
      </c>
      <c r="G366" s="26" t="str">
        <f ca="1">IFERROR(IF(DarlehenNichtBezahlt*DarlehenIstGut,ZinsBetrag,""), "")</f>
        <v/>
      </c>
      <c r="H366" s="26" t="str">
        <f ca="1">IFERROR(IF(DarlehenNichtBezahlt*DarlehenIstGut,AbschlussSaldo,""), "")</f>
        <v/>
      </c>
    </row>
    <row r="367" spans="2:8" ht="20.100000000000001" customHeight="1">
      <c r="B367" s="28" t="str">
        <f ca="1">IFERROR(IF(DarlehenNichtBezahlt*DarlehenIstGut,ZahlungNummer,""), "")</f>
        <v/>
      </c>
      <c r="C367" s="27" t="str">
        <f ca="1">IFERROR(IF(DarlehenNichtBezahlt*DarlehenIstGut,ZahlungsDatum,""), "")</f>
        <v/>
      </c>
      <c r="D367" s="26" t="str">
        <f ca="1">IFERROR(IF(DarlehenNichtBezahlt*DarlehenIstGut,DarlehensWert,""), "")</f>
        <v/>
      </c>
      <c r="E367" s="26" t="str">
        <f ca="1">IFERROR(IF(DarlehenNichtBezahlt*DarlehenIstGut,MonatlicheZahlung,""), "")</f>
        <v/>
      </c>
      <c r="F367" s="26" t="str">
        <f ca="1">IFERROR(IF(DarlehenNichtBezahlt*DarlehenIstGut,Kapital,""), "")</f>
        <v/>
      </c>
      <c r="G367" s="26" t="str">
        <f ca="1">IFERROR(IF(DarlehenNichtBezahlt*DarlehenIstGut,ZinsBetrag,""), "")</f>
        <v/>
      </c>
      <c r="H367" s="26" t="str">
        <f ca="1">IFERROR(IF(DarlehenNichtBezahlt*DarlehenIstGut,AbschlussSaldo,""), "")</f>
        <v/>
      </c>
    </row>
    <row r="368" spans="2:8" ht="20.100000000000001" customHeight="1">
      <c r="B368" s="28" t="str">
        <f ca="1">IFERROR(IF(DarlehenNichtBezahlt*DarlehenIstGut,ZahlungNummer,""), "")</f>
        <v/>
      </c>
      <c r="C368" s="27" t="str">
        <f ca="1">IFERROR(IF(DarlehenNichtBezahlt*DarlehenIstGut,ZahlungsDatum,""), "")</f>
        <v/>
      </c>
      <c r="D368" s="26" t="str">
        <f ca="1">IFERROR(IF(DarlehenNichtBezahlt*DarlehenIstGut,DarlehensWert,""), "")</f>
        <v/>
      </c>
      <c r="E368" s="26" t="str">
        <f ca="1">IFERROR(IF(DarlehenNichtBezahlt*DarlehenIstGut,MonatlicheZahlung,""), "")</f>
        <v/>
      </c>
      <c r="F368" s="26" t="str">
        <f ca="1">IFERROR(IF(DarlehenNichtBezahlt*DarlehenIstGut,Kapital,""), "")</f>
        <v/>
      </c>
      <c r="G368" s="26" t="str">
        <f ca="1">IFERROR(IF(DarlehenNichtBezahlt*DarlehenIstGut,ZinsBetrag,""), "")</f>
        <v/>
      </c>
      <c r="H368" s="26" t="str">
        <f ca="1">IFERROR(IF(DarlehenNichtBezahlt*DarlehenIstGut,AbschlussSaldo,""), "")</f>
        <v/>
      </c>
    </row>
    <row r="369" spans="2:8" ht="20.100000000000001" customHeight="1">
      <c r="B369" s="28" t="str">
        <f ca="1">IFERROR(IF(DarlehenNichtBezahlt*DarlehenIstGut,ZahlungNummer,""), "")</f>
        <v/>
      </c>
      <c r="C369" s="27" t="str">
        <f ca="1">IFERROR(IF(DarlehenNichtBezahlt*DarlehenIstGut,ZahlungsDatum,""), "")</f>
        <v/>
      </c>
      <c r="D369" s="26" t="str">
        <f ca="1">IFERROR(IF(DarlehenNichtBezahlt*DarlehenIstGut,DarlehensWert,""), "")</f>
        <v/>
      </c>
      <c r="E369" s="26" t="str">
        <f ca="1">IFERROR(IF(DarlehenNichtBezahlt*DarlehenIstGut,MonatlicheZahlung,""), "")</f>
        <v/>
      </c>
      <c r="F369" s="26" t="str">
        <f ca="1">IFERROR(IF(DarlehenNichtBezahlt*DarlehenIstGut,Kapital,""), "")</f>
        <v/>
      </c>
      <c r="G369" s="26" t="str">
        <f ca="1">IFERROR(IF(DarlehenNichtBezahlt*DarlehenIstGut,ZinsBetrag,""), "")</f>
        <v/>
      </c>
      <c r="H369" s="26" t="str">
        <f ca="1">IFERROR(IF(DarlehenNichtBezahlt*DarlehenIstGut,AbschlussSaldo,""), "")</f>
        <v/>
      </c>
    </row>
  </sheetData>
  <mergeCells count="11">
    <mergeCell ref="B7:C7"/>
    <mergeCell ref="F4:G4"/>
    <mergeCell ref="F5:G5"/>
    <mergeCell ref="F6:G6"/>
    <mergeCell ref="F7:G7"/>
    <mergeCell ref="B6:C6"/>
    <mergeCell ref="B3:D3"/>
    <mergeCell ref="F3:H3"/>
    <mergeCell ref="B1:H1"/>
    <mergeCell ref="B4:C4"/>
    <mergeCell ref="B5:C5"/>
  </mergeCells>
  <conditionalFormatting sqref="C10:G369">
    <cfRule type="expression" dxfId="429" priority="2" stopIfTrue="1">
      <formula>NOT(DarlehenNichtBezahlt)</formula>
    </cfRule>
    <cfRule type="expression" dxfId="428" priority="3" stopIfTrue="1">
      <formula>IF(ROW(C10)=LetzteZeile,TRUE,FALSE)</formula>
    </cfRule>
  </conditionalFormatting>
  <conditionalFormatting sqref="B10:B369">
    <cfRule type="expression" dxfId="427" priority="4" stopIfTrue="1">
      <formula>NOT(DarlehenNichtBezahlt)</formula>
    </cfRule>
    <cfRule type="expression" dxfId="426" priority="5" stopIfTrue="1">
      <formula>IF(ROW(B10)=LetzteZeile,TRUE,FALSE)</formula>
    </cfRule>
  </conditionalFormatting>
  <conditionalFormatting sqref="H10:H369">
    <cfRule type="expression" dxfId="425" priority="6" stopIfTrue="1">
      <formula>NOT(DarlehenNichtBezahlt)</formula>
    </cfRule>
    <cfRule type="expression" dxfId="424" priority="7" stopIfTrue="1">
      <formula>IF(ROW(H10)=LetzteZeile,TRUE,FALSE)</formula>
    </cfRule>
  </conditionalFormatting>
  <conditionalFormatting sqref="B10:H369">
    <cfRule type="expression" dxfId="423" priority="1">
      <formula>$B10=""</formula>
    </cfRule>
  </conditionalFormatting>
  <dataValidations count="29">
    <dataValidation allowBlank="1" showErrorMessage="1" prompt="Erstellen Sie mit diesem Arbeitsblatt für einen Darlehensrechner einen Rückzahlungsplan für ein Darlehen. Die Gesamtzinsen und die Summen der Zahlungen werden automatisch berechnet." sqref="A2"/>
    <dataValidation allowBlank="1" showInputMessage="1" showErrorMessage="1" prompt="Der Titel dieses Arbeitsblatts befindet sich in dieser Zelle. Geben Sie in den Zellen D4 bis D7 Darlehenswerte ein. Die Darlehensübersicht in den Zellen H4 bis H7 und die Darlehenstabelle werden automatisch aktualisiert." sqref="B1:H1"/>
    <dataValidation allowBlank="1" showInputMessage="1" showErrorMessage="1" prompt="Geben Sie in den Zellen D4 bis D7 für jede Beschreibung in den Zellen unten Darlehenswerte ein. Die Darlehensübersicht in den Zellen H4 bis H7 und die Darlehenstabelle werden automatisch aktualisiert." sqref="B3:D3"/>
    <dataValidation allowBlank="1" showInputMessage="1" showErrorMessage="1" prompt="Der Endsaldo wird in dieser Spalte unter dieser Überschrift automatisch aktualisiert." sqref="H9"/>
    <dataValidation allowBlank="1" showInputMessage="1" showErrorMessage="1" prompt="Der Zinsbetrag wird in dieser Spalte unter dieser Überschrift automatisch aktualisiert." sqref="G9"/>
    <dataValidation allowBlank="1" showInputMessage="1" showErrorMessage="1" prompt="Der kapitalisierte Betrag wird in dieser Spalte unter dieser Überschrift automatisch aktualisiert." sqref="F9"/>
    <dataValidation allowBlank="1" showInputMessage="1" showErrorMessage="1" prompt="Der Zahlungsbetrag wird in dieser Spalte unter dieser Überschrift automatisch berechnet." sqref="E9"/>
    <dataValidation allowBlank="1" showInputMessage="1" showErrorMessage="1" prompt="Der Anfangssaldo wird in dieser Spalte unter dieser Überschrift automatisch berechnet." sqref="D9"/>
    <dataValidation allowBlank="1" showInputMessage="1" showErrorMessage="1" prompt="Das Zahlungsdatum wird in dieser Spalte unter dieser Überschrift automatisch aktualisiert." sqref="C9"/>
    <dataValidation allowBlank="1" showInputMessage="1" showErrorMessage="1" prompt="Die Anzahl der Zahlungen wird in dieser Spalte unter dieser Überschrift automatisch aktualisiert." sqref="B9"/>
    <dataValidation allowBlank="1" showInputMessage="1" showErrorMessage="1" prompt="Die Anzahl der Zahlungen wird in dieser Zelle automatisch berechnet." sqref="H5"/>
    <dataValidation allowBlank="1" showInputMessage="1" showErrorMessage="1" prompt="Der Gesamtzins wird in dieser Zelle automatisch berechnet." sqref="H6"/>
    <dataValidation allowBlank="1" showInputMessage="1" showErrorMessage="1" prompt="Die Gesamtkosten des Darlehens werden in dieser Zelle automatisch berechnet." sqref="H7"/>
    <dataValidation allowBlank="1" showInputMessage="1" showErrorMessage="1" prompt="Die Gesamtkosten des Darlehens werden in der Zelle rechts automatisch berechnet." sqref="F7:G7"/>
    <dataValidation allowBlank="1" showInputMessage="1" showErrorMessage="1" prompt="Der Gesamtzins wird in der Zelle rechts automatisch berechnet." sqref="F6:G6"/>
    <dataValidation allowBlank="1" showInputMessage="1" showErrorMessage="1" prompt="Die Anzahl der Zahlungen wird in der Zelle rechts automatisch berechnet." sqref="F5:G5"/>
    <dataValidation allowBlank="1" showInputMessage="1" showErrorMessage="1" prompt="Die monatliche Zahlung wird in der Zelle rechts automatisch berechnet." sqref="F4:G4"/>
    <dataValidation allowBlank="1" showInputMessage="1" showErrorMessage="1" prompt="Die monatliche Zahlung wird in dieser Zelle automatisch berechnet." sqref="H4"/>
    <dataValidation allowBlank="1" showInputMessage="1" showErrorMessage="1" prompt="Geben Sie das Anfangsdatum des Darlehens in der Zelle rechts ein." sqref="B7:C7"/>
    <dataValidation allowBlank="1" showInputMessage="1" showErrorMessage="1" prompt="Geben Sie das Anfangsdatum des Darlehens in dieser Zelle ein." sqref="D7"/>
    <dataValidation allowBlank="1" showInputMessage="1" showErrorMessage="1" prompt="Geben Sie die Darlehenslaufzeit in Jahren in der Zelle rechts ein." sqref="B6:C6"/>
    <dataValidation allowBlank="1" showInputMessage="1" showErrorMessage="1" prompt="Geben Sie die Darlehenslaufzeit in Jahren in dieser Zelle ein." sqref="D6"/>
    <dataValidation allowBlank="1" showInputMessage="1" showErrorMessage="1" prompt="Geben Sie den Jahreszinssatz in der Zelle rechts ein." sqref="B5:C5"/>
    <dataValidation allowBlank="1" showInputMessage="1" showErrorMessage="1" prompt="Geben Sie den Jahreszinssatz in dieser Zelle ein." sqref="D5"/>
    <dataValidation allowBlank="1" showInputMessage="1" showErrorMessage="1" prompt="Geben Sie den Darlehensbetrag in der Zelle rechts ein." sqref="B4:C4"/>
    <dataValidation allowBlank="1" showInputMessage="1" showErrorMessage="1" prompt="Geben Sie den Darlehensbetrag in dieser Zelle ein." sqref="D4"/>
    <dataValidation allowBlank="1" showInputMessage="1" showErrorMessage="1" prompt="Die Darlehensübersicht in den Zellen unten wird automatisch aktualisiert." sqref="F3"/>
    <dataValidation allowBlank="1" showErrorMessage="1" prompt="Der Titel dieses Arbeitsblatts befindet sich in dieser Zelle. Geben Sie in den Zellen D3 bis D6 Darlehenswerte ein. Die Darlehensübersicht in den Zellen H3 bis H6 und die Darlehenstabelle werden automatisch aktualisiert." sqref="B2"/>
    <dataValidation allowBlank="1" showInputMessage="1" showErrorMessage="1" prompt="Erstellen Sie mit diesem Arbeitsblatt für einen Darlehensrechner einen Rückzahlungsplan für ein Darlehen. Die Gesamtzinsen und die Summen der Zahlungen werden automatisch berechnet." sqref="A1"/>
  </dataValidations>
  <printOptions horizontalCentered="1"/>
  <pageMargins left="0.4" right="0.4" top="0.4" bottom="0.4" header="0.3" footer="0.3"/>
  <pageSetup paperSize="9" scale="73" fitToHeight="0" orientation="portrait" r:id="rId1"/>
  <headerFooter differentFirst="1">
    <oddFooter>Page &amp;P of &amp;N</oddFooter>
  </headerFooter>
  <drawing r:id="rId2"/>
  <tableParts count="1">
    <tablePart r:id="rId3"/>
  </tableParts>
</worksheet>
</file>

<file path=xl/worksheets/sheet5.xml><?xml version="1.0" encoding="utf-8"?>
<worksheet xmlns="http://schemas.openxmlformats.org/spreadsheetml/2006/main" xmlns:r="http://schemas.openxmlformats.org/officeDocument/2006/relationships">
  <dimension ref="B2:G36"/>
  <sheetViews>
    <sheetView workbookViewId="0">
      <selection activeCell="D7" sqref="D7"/>
    </sheetView>
  </sheetViews>
  <sheetFormatPr baseColWidth="10" defaultRowHeight="14.25"/>
  <cols>
    <col min="1" max="1" width="10.75" customWidth="1"/>
    <col min="2" max="2" width="14" customWidth="1"/>
    <col min="3" max="6" width="10.75" customWidth="1"/>
    <col min="7" max="7" width="39.5" customWidth="1"/>
    <col min="8" max="256" width="10.75" customWidth="1"/>
  </cols>
  <sheetData>
    <row r="2" spans="2:7">
      <c r="B2" s="7" t="s">
        <v>47</v>
      </c>
    </row>
    <row r="5" spans="2:7">
      <c r="G5" s="5" t="s">
        <v>3</v>
      </c>
    </row>
    <row r="6" spans="2:7">
      <c r="B6" t="s">
        <v>48</v>
      </c>
      <c r="D6" s="5">
        <v>100000</v>
      </c>
      <c r="E6" t="s">
        <v>2</v>
      </c>
    </row>
    <row r="8" spans="2:7">
      <c r="B8" t="s">
        <v>49</v>
      </c>
      <c r="D8" s="5">
        <v>0</v>
      </c>
      <c r="E8" t="s">
        <v>2</v>
      </c>
    </row>
    <row r="10" spans="2:7">
      <c r="B10" t="s">
        <v>50</v>
      </c>
      <c r="D10" s="16">
        <v>10</v>
      </c>
      <c r="E10" t="s">
        <v>29</v>
      </c>
    </row>
    <row r="12" spans="2:7">
      <c r="B12" t="s">
        <v>51</v>
      </c>
      <c r="D12">
        <f>D6-D8</f>
        <v>100000</v>
      </c>
      <c r="E12" t="s">
        <v>2</v>
      </c>
    </row>
    <row r="13" spans="2:7">
      <c r="D13">
        <f>(D10*12)</f>
        <v>120</v>
      </c>
      <c r="E13" t="s">
        <v>52</v>
      </c>
    </row>
    <row r="15" spans="2:7">
      <c r="B15" t="s">
        <v>53</v>
      </c>
      <c r="D15" s="17">
        <v>4</v>
      </c>
      <c r="E15" t="s">
        <v>54</v>
      </c>
    </row>
    <row r="17" spans="2:7" ht="15">
      <c r="B17" t="s">
        <v>61</v>
      </c>
      <c r="D17" s="20">
        <f>D12*(D15/100)/12</f>
        <v>333.33333333333331</v>
      </c>
      <c r="E17" s="7" t="s">
        <v>82</v>
      </c>
      <c r="G17" s="19" t="s">
        <v>62</v>
      </c>
    </row>
    <row r="19" spans="2:7">
      <c r="B19" s="21" t="s">
        <v>81</v>
      </c>
    </row>
    <row r="36" spans="2:2" ht="18">
      <c r="B36" s="18" t="s">
        <v>55</v>
      </c>
    </row>
  </sheetData>
  <pageMargins left="0.78740157480314954" right="0.78740157480314954" top="1.1814960629921261" bottom="1.1814960629921261" header="0.78740157480314954" footer="0.78740157480314954"/>
  <pageSetup paperSize="9" fitToWidth="0" fitToHeight="0" pageOrder="overThenDown" orientation="portrait" horizontalDpi="4294967293" verticalDpi="0" r:id="rId1"/>
  <headerFooter alignWithMargins="0">
    <oddHeader>&amp;C&amp;"Times New Roman,Regular"&amp;12&amp;A</oddHeader>
    <oddFooter>&amp;C&amp;"Times New Roman,Regular"&amp;12Seite &amp;P</oddFooter>
  </headerFooter>
  <drawing r:id="rId2"/>
</worksheet>
</file>

<file path=xl/worksheets/sheet6.xml><?xml version="1.0" encoding="utf-8"?>
<worksheet xmlns="http://schemas.openxmlformats.org/spreadsheetml/2006/main" xmlns:r="http://schemas.openxmlformats.org/officeDocument/2006/relationships">
  <dimension ref="A1:R108"/>
  <sheetViews>
    <sheetView workbookViewId="0">
      <selection activeCell="D7" sqref="D7"/>
    </sheetView>
  </sheetViews>
  <sheetFormatPr baseColWidth="10" defaultColWidth="9" defaultRowHeight="30" customHeight="1"/>
  <cols>
    <col min="1" max="1" width="4.75" style="39" customWidth="1"/>
    <col min="2" max="2" width="1.875" style="40" customWidth="1"/>
    <col min="3" max="3" width="34.25" style="40" bestFit="1" customWidth="1"/>
    <col min="4" max="4" width="20.5" style="41" customWidth="1"/>
    <col min="5" max="16" width="12.375" style="41" customWidth="1"/>
    <col min="17" max="17" width="12.625" style="40" bestFit="1" customWidth="1"/>
    <col min="18" max="18" width="2.625" style="40" customWidth="1"/>
    <col min="19" max="16384" width="9" style="40"/>
  </cols>
  <sheetData>
    <row r="1" spans="1:18" ht="12.75" customHeight="1">
      <c r="A1" s="39" t="s">
        <v>83</v>
      </c>
    </row>
    <row r="2" spans="1:18" ht="35.25" customHeight="1" thickBot="1">
      <c r="A2" s="42" t="s">
        <v>84</v>
      </c>
      <c r="B2" s="109" t="s">
        <v>85</v>
      </c>
      <c r="C2" s="109"/>
      <c r="D2" s="109"/>
      <c r="E2" s="110" t="s">
        <v>203</v>
      </c>
      <c r="F2" s="110"/>
      <c r="G2" s="110"/>
      <c r="H2" s="110"/>
      <c r="I2" s="110"/>
      <c r="J2" s="110"/>
      <c r="K2" s="110"/>
      <c r="L2" s="110"/>
      <c r="M2" s="110"/>
      <c r="N2" s="110"/>
      <c r="O2" s="110"/>
      <c r="P2" s="110"/>
      <c r="Q2" s="43">
        <f ca="1">YEAR(TODAY())</f>
        <v>2024</v>
      </c>
    </row>
    <row r="3" spans="1:18" ht="26.25" customHeight="1">
      <c r="E3" s="44"/>
    </row>
    <row r="4" spans="1:18" ht="21" customHeight="1">
      <c r="A4" s="39" t="s">
        <v>86</v>
      </c>
      <c r="B4" s="45"/>
      <c r="C4" s="46" t="s">
        <v>87</v>
      </c>
      <c r="D4" s="47" t="s">
        <v>88</v>
      </c>
      <c r="E4" s="47" t="s">
        <v>89</v>
      </c>
      <c r="F4" s="47" t="s">
        <v>90</v>
      </c>
      <c r="G4" s="47" t="s">
        <v>91</v>
      </c>
      <c r="H4" s="47" t="s">
        <v>92</v>
      </c>
      <c r="I4" s="47" t="s">
        <v>93</v>
      </c>
      <c r="J4" s="47" t="s">
        <v>94</v>
      </c>
      <c r="K4" s="47" t="s">
        <v>95</v>
      </c>
      <c r="L4" s="47" t="s">
        <v>96</v>
      </c>
      <c r="M4" s="47" t="s">
        <v>97</v>
      </c>
      <c r="N4" s="47" t="s">
        <v>98</v>
      </c>
      <c r="O4" s="47" t="s">
        <v>99</v>
      </c>
      <c r="P4" s="47" t="s">
        <v>100</v>
      </c>
      <c r="Q4" s="47"/>
    </row>
    <row r="5" spans="1:18" ht="15.95" customHeight="1" thickBot="1">
      <c r="A5" s="42" t="s">
        <v>101</v>
      </c>
      <c r="B5" s="45"/>
      <c r="C5" s="48" t="s">
        <v>102</v>
      </c>
      <c r="D5" s="49" t="s">
        <v>103</v>
      </c>
      <c r="E5" s="49" t="s">
        <v>104</v>
      </c>
      <c r="F5" s="49" t="s">
        <v>105</v>
      </c>
      <c r="G5" s="49" t="s">
        <v>106</v>
      </c>
      <c r="H5" s="49" t="s">
        <v>107</v>
      </c>
      <c r="I5" s="49" t="s">
        <v>108</v>
      </c>
      <c r="J5" s="49" t="s">
        <v>109</v>
      </c>
      <c r="K5" s="49" t="s">
        <v>110</v>
      </c>
      <c r="L5" s="49" t="s">
        <v>111</v>
      </c>
      <c r="M5" s="49" t="s">
        <v>112</v>
      </c>
      <c r="N5" s="49" t="s">
        <v>113</v>
      </c>
      <c r="O5" s="49" t="s">
        <v>114</v>
      </c>
      <c r="P5" s="49" t="s">
        <v>115</v>
      </c>
      <c r="Q5" s="49" t="s">
        <v>116</v>
      </c>
    </row>
    <row r="6" spans="1:18" ht="15.95" customHeight="1">
      <c r="B6" s="45"/>
      <c r="C6" s="50" t="s">
        <v>117</v>
      </c>
      <c r="D6" s="51">
        <v>3025</v>
      </c>
      <c r="E6" s="51">
        <v>2600</v>
      </c>
      <c r="F6" s="51">
        <v>2600</v>
      </c>
      <c r="G6" s="51">
        <v>2000</v>
      </c>
      <c r="H6" s="51">
        <v>2000</v>
      </c>
      <c r="I6" s="51">
        <v>3200</v>
      </c>
      <c r="J6" s="51">
        <v>3000</v>
      </c>
      <c r="K6" s="51">
        <v>2500</v>
      </c>
      <c r="L6" s="51">
        <v>3200</v>
      </c>
      <c r="M6" s="51">
        <v>2789</v>
      </c>
      <c r="N6" s="51">
        <v>4589</v>
      </c>
      <c r="O6" s="51">
        <v>2500</v>
      </c>
      <c r="P6" s="51">
        <f>SUM(Einkünfte[[#This Row],[Januar]:[Dezember]])</f>
        <v>34003</v>
      </c>
      <c r="Q6" s="51"/>
    </row>
    <row r="7" spans="1:18" ht="15.95" customHeight="1">
      <c r="B7" s="45"/>
      <c r="C7" s="50" t="s">
        <v>118</v>
      </c>
      <c r="D7" s="51">
        <v>0</v>
      </c>
      <c r="E7" s="51">
        <v>0</v>
      </c>
      <c r="F7" s="51">
        <v>0</v>
      </c>
      <c r="G7" s="51"/>
      <c r="H7" s="51"/>
      <c r="I7" s="51"/>
      <c r="J7" s="51"/>
      <c r="K7" s="51"/>
      <c r="L7" s="51"/>
      <c r="M7" s="51"/>
      <c r="N7" s="51"/>
      <c r="O7" s="51"/>
      <c r="P7" s="51">
        <f>SUM(Einkünfte[[#This Row],[Januar]:[Dezember]])</f>
        <v>0</v>
      </c>
      <c r="Q7" s="52"/>
    </row>
    <row r="8" spans="1:18" ht="15.95" customHeight="1">
      <c r="B8" s="45"/>
      <c r="C8" s="50" t="s">
        <v>119</v>
      </c>
      <c r="D8" s="51">
        <v>474</v>
      </c>
      <c r="E8" s="51">
        <v>643</v>
      </c>
      <c r="F8" s="51">
        <v>380</v>
      </c>
      <c r="G8" s="51"/>
      <c r="H8" s="51"/>
      <c r="I8" s="51"/>
      <c r="J8" s="51"/>
      <c r="K8" s="51"/>
      <c r="L8" s="51"/>
      <c r="M8" s="51"/>
      <c r="N8" s="51"/>
      <c r="O8" s="51"/>
      <c r="P8" s="51">
        <f>SUM(Einkünfte[[#This Row],[Januar]:[Dezember]])</f>
        <v>1497</v>
      </c>
      <c r="Q8" s="51"/>
    </row>
    <row r="9" spans="1:18" ht="21" customHeight="1" thickBot="1">
      <c r="B9" s="45"/>
      <c r="C9" s="53" t="s">
        <v>120</v>
      </c>
      <c r="D9" s="54">
        <f>SUBTOTAL(109,[Januar])</f>
        <v>3499</v>
      </c>
      <c r="E9" s="54">
        <f>SUBTOTAL(109,[Februar])</f>
        <v>3243</v>
      </c>
      <c r="F9" s="54">
        <f>SUBTOTAL(109,[März])</f>
        <v>2980</v>
      </c>
      <c r="G9" s="54">
        <f>SUBTOTAL(109,[April])</f>
        <v>2000</v>
      </c>
      <c r="H9" s="54">
        <f>SUBTOTAL(109,[Mai])</f>
        <v>2000</v>
      </c>
      <c r="I9" s="54">
        <f>SUBTOTAL(109,[Juni])</f>
        <v>3200</v>
      </c>
      <c r="J9" s="54">
        <f>SUBTOTAL(109,[Juli])</f>
        <v>3000</v>
      </c>
      <c r="K9" s="54">
        <f>SUBTOTAL(109,[August])</f>
        <v>2500</v>
      </c>
      <c r="L9" s="54">
        <f>SUBTOTAL(109,[September])</f>
        <v>3200</v>
      </c>
      <c r="M9" s="54">
        <f>SUBTOTAL(109,[Oktober])</f>
        <v>2789</v>
      </c>
      <c r="N9" s="54">
        <f>SUBTOTAL(109,[November])</f>
        <v>4589</v>
      </c>
      <c r="O9" s="54">
        <f>SUBTOTAL(109,[Dezember])</f>
        <v>2500</v>
      </c>
      <c r="P9" s="54">
        <f>SUBTOTAL(109,[Jahr])</f>
        <v>35500</v>
      </c>
      <c r="Q9" s="55"/>
    </row>
    <row r="10" spans="1:18" ht="24" customHeight="1" thickTop="1">
      <c r="D10" s="40"/>
      <c r="E10" s="40"/>
      <c r="F10" s="40"/>
      <c r="G10" s="40"/>
      <c r="H10" s="40"/>
      <c r="I10" s="40"/>
      <c r="J10" s="40"/>
      <c r="K10" s="40"/>
      <c r="L10" s="40"/>
      <c r="M10" s="40"/>
      <c r="N10" s="40"/>
      <c r="O10" s="40"/>
      <c r="P10" s="40"/>
    </row>
    <row r="11" spans="1:18" ht="21" customHeight="1">
      <c r="A11" s="39" t="s">
        <v>121</v>
      </c>
      <c r="B11" s="56"/>
      <c r="C11" s="46" t="s">
        <v>122</v>
      </c>
      <c r="D11" s="47" t="s">
        <v>88</v>
      </c>
      <c r="E11" s="47" t="s">
        <v>89</v>
      </c>
      <c r="F11" s="47" t="s">
        <v>90</v>
      </c>
      <c r="G11" s="47" t="s">
        <v>91</v>
      </c>
      <c r="H11" s="47" t="s">
        <v>92</v>
      </c>
      <c r="I11" s="47" t="s">
        <v>93</v>
      </c>
      <c r="J11" s="47" t="s">
        <v>94</v>
      </c>
      <c r="K11" s="47" t="s">
        <v>95</v>
      </c>
      <c r="L11" s="47" t="s">
        <v>96</v>
      </c>
      <c r="M11" s="47" t="s">
        <v>97</v>
      </c>
      <c r="N11" s="47" t="s">
        <v>98</v>
      </c>
      <c r="O11" s="47" t="s">
        <v>99</v>
      </c>
      <c r="P11" s="47" t="s">
        <v>100</v>
      </c>
      <c r="Q11" s="47"/>
    </row>
    <row r="12" spans="1:18" ht="15.95" customHeight="1" thickBot="1">
      <c r="A12" s="39" t="s">
        <v>123</v>
      </c>
      <c r="B12" s="56"/>
      <c r="C12" s="57" t="s">
        <v>124</v>
      </c>
      <c r="D12" s="49" t="s">
        <v>103</v>
      </c>
      <c r="E12" s="49" t="s">
        <v>104</v>
      </c>
      <c r="F12" s="49" t="s">
        <v>105</v>
      </c>
      <c r="G12" s="49" t="s">
        <v>106</v>
      </c>
      <c r="H12" s="49" t="s">
        <v>107</v>
      </c>
      <c r="I12" s="49" t="s">
        <v>108</v>
      </c>
      <c r="J12" s="49" t="s">
        <v>109</v>
      </c>
      <c r="K12" s="49" t="s">
        <v>110</v>
      </c>
      <c r="L12" s="49" t="s">
        <v>111</v>
      </c>
      <c r="M12" s="49" t="s">
        <v>112</v>
      </c>
      <c r="N12" s="49" t="s">
        <v>113</v>
      </c>
      <c r="O12" s="49" t="s">
        <v>114</v>
      </c>
      <c r="P12" s="49" t="s">
        <v>115</v>
      </c>
      <c r="Q12" s="49" t="s">
        <v>116</v>
      </c>
    </row>
    <row r="13" spans="1:18" ht="15.95" customHeight="1">
      <c r="B13" s="56"/>
      <c r="C13" s="58" t="s">
        <v>125</v>
      </c>
      <c r="D13" s="59">
        <v>750</v>
      </c>
      <c r="E13" s="59">
        <v>750</v>
      </c>
      <c r="F13" s="59">
        <v>750</v>
      </c>
      <c r="G13" s="59">
        <v>750</v>
      </c>
      <c r="H13" s="59">
        <v>750</v>
      </c>
      <c r="I13" s="59">
        <v>750</v>
      </c>
      <c r="J13" s="59">
        <v>750</v>
      </c>
      <c r="K13" s="59">
        <v>750</v>
      </c>
      <c r="L13" s="59">
        <v>750</v>
      </c>
      <c r="M13" s="59">
        <v>750</v>
      </c>
      <c r="N13" s="59">
        <v>750</v>
      </c>
      <c r="O13" s="59">
        <v>750</v>
      </c>
      <c r="P13" s="59">
        <f>SUM(Zuhause[[#This Row],[Januar]:[Dezember]])</f>
        <v>9000</v>
      </c>
      <c r="Q13" s="59"/>
    </row>
    <row r="14" spans="1:18" ht="15.95" customHeight="1">
      <c r="B14" s="56"/>
      <c r="C14" s="58" t="s">
        <v>126</v>
      </c>
      <c r="D14" s="59">
        <v>100</v>
      </c>
      <c r="E14" s="59">
        <v>100</v>
      </c>
      <c r="F14" s="59">
        <v>100</v>
      </c>
      <c r="G14" s="59">
        <v>100</v>
      </c>
      <c r="H14" s="59">
        <v>100</v>
      </c>
      <c r="I14" s="59">
        <v>100</v>
      </c>
      <c r="J14" s="59">
        <v>100</v>
      </c>
      <c r="K14" s="59">
        <v>100</v>
      </c>
      <c r="L14" s="59"/>
      <c r="M14" s="59"/>
      <c r="N14" s="59"/>
      <c r="O14" s="59"/>
      <c r="P14" s="59">
        <f>SUM(Zuhause[[#This Row],[Januar]:[Dezember]])</f>
        <v>800</v>
      </c>
      <c r="Q14" s="60"/>
    </row>
    <row r="15" spans="1:18" ht="15.95" customHeight="1">
      <c r="B15" s="56"/>
      <c r="C15" s="58" t="s">
        <v>127</v>
      </c>
      <c r="D15" s="59"/>
      <c r="E15" s="59"/>
      <c r="F15" s="59">
        <v>75</v>
      </c>
      <c r="G15" s="59"/>
      <c r="H15" s="59"/>
      <c r="I15" s="59"/>
      <c r="J15" s="59"/>
      <c r="K15" s="59"/>
      <c r="L15" s="59"/>
      <c r="M15" s="59"/>
      <c r="N15" s="59"/>
      <c r="O15" s="59"/>
      <c r="P15" s="59">
        <f>SUM(Zuhause[[#This Row],[Januar]:[Dezember]])</f>
        <v>75</v>
      </c>
      <c r="Q15" s="59"/>
    </row>
    <row r="16" spans="1:18" ht="15.95" customHeight="1">
      <c r="B16" s="56"/>
      <c r="C16" s="58" t="s">
        <v>128</v>
      </c>
      <c r="D16" s="59">
        <v>35</v>
      </c>
      <c r="E16" s="59">
        <v>35</v>
      </c>
      <c r="F16" s="59">
        <v>35</v>
      </c>
      <c r="G16" s="59"/>
      <c r="H16" s="59"/>
      <c r="I16" s="59"/>
      <c r="J16" s="59"/>
      <c r="K16" s="59"/>
      <c r="L16" s="59"/>
      <c r="M16" s="59"/>
      <c r="N16" s="59"/>
      <c r="O16" s="59"/>
      <c r="P16" s="59">
        <f>SUM(Zuhause[[#This Row],[Januar]:[Dezember]])</f>
        <v>105</v>
      </c>
      <c r="Q16" s="60"/>
      <c r="R16" s="103"/>
    </row>
    <row r="17" spans="1:17" ht="15.95" customHeight="1">
      <c r="B17" s="56"/>
      <c r="C17" s="58" t="s">
        <v>129</v>
      </c>
      <c r="D17" s="59">
        <v>165</v>
      </c>
      <c r="E17" s="59">
        <v>165</v>
      </c>
      <c r="F17" s="59">
        <v>165</v>
      </c>
      <c r="G17" s="59"/>
      <c r="H17" s="59"/>
      <c r="I17" s="59"/>
      <c r="J17" s="59"/>
      <c r="K17" s="59"/>
      <c r="L17" s="59"/>
      <c r="M17" s="59"/>
      <c r="N17" s="59"/>
      <c r="O17" s="59"/>
      <c r="P17" s="59">
        <f>SUM(Zuhause[[#This Row],[Januar]:[Dezember]])</f>
        <v>495</v>
      </c>
      <c r="Q17" s="59"/>
    </row>
    <row r="18" spans="1:17" ht="21" customHeight="1" thickBot="1">
      <c r="A18" s="61"/>
      <c r="B18" s="56"/>
      <c r="C18" s="62" t="s">
        <v>120</v>
      </c>
      <c r="D18" s="63">
        <f>SUBTOTAL(109,[Januar])</f>
        <v>1050</v>
      </c>
      <c r="E18" s="63">
        <f>SUBTOTAL(109,[Februar])</f>
        <v>1050</v>
      </c>
      <c r="F18" s="63">
        <f>SUBTOTAL(109,[März])</f>
        <v>1125</v>
      </c>
      <c r="G18" s="63">
        <f>SUBTOTAL(109,[April])</f>
        <v>850</v>
      </c>
      <c r="H18" s="63">
        <f>SUBTOTAL(109,[Mai])</f>
        <v>850</v>
      </c>
      <c r="I18" s="63">
        <f>SUBTOTAL(109,[Juni])</f>
        <v>850</v>
      </c>
      <c r="J18" s="63">
        <f>SUBTOTAL(109,[Juli])</f>
        <v>850</v>
      </c>
      <c r="K18" s="63">
        <f>SUBTOTAL(109,[August])</f>
        <v>850</v>
      </c>
      <c r="L18" s="63">
        <f>SUBTOTAL(109,[September])</f>
        <v>750</v>
      </c>
      <c r="M18" s="63">
        <f>SUBTOTAL(109,[Oktober])</f>
        <v>750</v>
      </c>
      <c r="N18" s="63">
        <f>SUBTOTAL(109,[November])</f>
        <v>750</v>
      </c>
      <c r="O18" s="63">
        <f>SUBTOTAL(109,[Dezember])</f>
        <v>750</v>
      </c>
      <c r="P18" s="63">
        <f>SUBTOTAL(109,[Jahr])</f>
        <v>10475</v>
      </c>
      <c r="Q18" s="64"/>
    </row>
    <row r="19" spans="1:17" ht="24" customHeight="1" thickTop="1">
      <c r="D19" s="40"/>
      <c r="E19" s="40"/>
      <c r="F19" s="40"/>
      <c r="G19" s="40"/>
      <c r="H19" s="40"/>
      <c r="I19" s="40"/>
      <c r="J19" s="40"/>
      <c r="K19" s="40"/>
      <c r="L19" s="40"/>
      <c r="M19" s="40"/>
      <c r="N19" s="40"/>
      <c r="O19" s="40"/>
      <c r="P19" s="40"/>
    </row>
    <row r="20" spans="1:17" ht="15.95" customHeight="1">
      <c r="A20" s="39" t="s">
        <v>130</v>
      </c>
      <c r="B20" s="65"/>
      <c r="C20" s="66" t="s">
        <v>131</v>
      </c>
      <c r="D20" s="67" t="s">
        <v>103</v>
      </c>
      <c r="E20" s="49" t="s">
        <v>104</v>
      </c>
      <c r="F20" s="67" t="s">
        <v>105</v>
      </c>
      <c r="G20" s="49" t="s">
        <v>106</v>
      </c>
      <c r="H20" s="67" t="s">
        <v>107</v>
      </c>
      <c r="I20" s="49" t="s">
        <v>108</v>
      </c>
      <c r="J20" s="67" t="s">
        <v>109</v>
      </c>
      <c r="K20" s="49" t="s">
        <v>110</v>
      </c>
      <c r="L20" s="67" t="s">
        <v>111</v>
      </c>
      <c r="M20" s="49" t="s">
        <v>112</v>
      </c>
      <c r="N20" s="67" t="s">
        <v>113</v>
      </c>
      <c r="O20" s="49" t="s">
        <v>114</v>
      </c>
      <c r="P20" s="67" t="s">
        <v>115</v>
      </c>
      <c r="Q20" s="49" t="s">
        <v>116</v>
      </c>
    </row>
    <row r="21" spans="1:17" ht="15.95" customHeight="1">
      <c r="B21" s="65"/>
      <c r="C21" s="68" t="s">
        <v>132</v>
      </c>
      <c r="D21" s="69">
        <v>191</v>
      </c>
      <c r="E21" s="70">
        <v>152</v>
      </c>
      <c r="F21" s="69">
        <v>145</v>
      </c>
      <c r="G21" s="70"/>
      <c r="H21" s="69"/>
      <c r="I21" s="70"/>
      <c r="J21" s="69"/>
      <c r="K21" s="70"/>
      <c r="L21" s="69"/>
      <c r="M21" s="70"/>
      <c r="N21" s="69"/>
      <c r="O21" s="70"/>
      <c r="P21" s="69">
        <f>SUM(Täglich[[#This Row],[Januar]:[Dezember]])</f>
        <v>488</v>
      </c>
      <c r="Q21" s="71"/>
    </row>
    <row r="22" spans="1:17" ht="15.95" customHeight="1">
      <c r="B22" s="65"/>
      <c r="C22" s="68" t="s">
        <v>133</v>
      </c>
      <c r="D22" s="69">
        <v>200</v>
      </c>
      <c r="E22" s="70">
        <v>200</v>
      </c>
      <c r="F22" s="69">
        <v>200</v>
      </c>
      <c r="G22" s="70"/>
      <c r="H22" s="69"/>
      <c r="I22" s="70"/>
      <c r="J22" s="69"/>
      <c r="K22" s="70"/>
      <c r="L22" s="69"/>
      <c r="M22" s="70"/>
      <c r="N22" s="69"/>
      <c r="O22" s="70"/>
      <c r="P22" s="69">
        <f>SUM(Täglich[[#This Row],[Januar]:[Dezember]])</f>
        <v>600</v>
      </c>
      <c r="Q22" s="70"/>
    </row>
    <row r="23" spans="1:17" ht="15.95" customHeight="1">
      <c r="B23" s="65"/>
      <c r="C23" s="68" t="s">
        <v>134</v>
      </c>
      <c r="D23" s="69">
        <v>20</v>
      </c>
      <c r="E23" s="70"/>
      <c r="F23" s="69">
        <v>20</v>
      </c>
      <c r="G23" s="70"/>
      <c r="H23" s="69"/>
      <c r="I23" s="70"/>
      <c r="J23" s="69"/>
      <c r="K23" s="70"/>
      <c r="L23" s="69"/>
      <c r="M23" s="70"/>
      <c r="N23" s="69"/>
      <c r="O23" s="70"/>
      <c r="P23" s="69">
        <f>SUM(Täglich[[#This Row],[Januar]:[Dezember]])</f>
        <v>40</v>
      </c>
      <c r="Q23" s="71"/>
    </row>
    <row r="24" spans="1:17" ht="15.95" customHeight="1">
      <c r="B24" s="65"/>
      <c r="C24" s="68" t="s">
        <v>135</v>
      </c>
      <c r="D24" s="69">
        <v>55</v>
      </c>
      <c r="E24" s="70"/>
      <c r="F24" s="69">
        <v>56</v>
      </c>
      <c r="G24" s="70"/>
      <c r="H24" s="69"/>
      <c r="I24" s="70"/>
      <c r="J24" s="69"/>
      <c r="K24" s="70"/>
      <c r="L24" s="69"/>
      <c r="M24" s="70"/>
      <c r="N24" s="69"/>
      <c r="O24" s="70"/>
      <c r="P24" s="69">
        <f>SUM(Täglich[[#This Row],[Januar]:[Dezember]])</f>
        <v>111</v>
      </c>
      <c r="Q24" s="70"/>
    </row>
    <row r="25" spans="1:17" ht="15.95" customHeight="1">
      <c r="B25" s="65"/>
      <c r="C25" s="68" t="s">
        <v>136</v>
      </c>
      <c r="D25" s="69">
        <v>25</v>
      </c>
      <c r="E25" s="70">
        <v>17</v>
      </c>
      <c r="F25" s="69">
        <v>7</v>
      </c>
      <c r="G25" s="70"/>
      <c r="H25" s="69"/>
      <c r="I25" s="70"/>
      <c r="J25" s="69"/>
      <c r="K25" s="70"/>
      <c r="L25" s="69"/>
      <c r="M25" s="70"/>
      <c r="N25" s="69"/>
      <c r="O25" s="70"/>
      <c r="P25" s="69">
        <f>SUM(Täglich[[#This Row],[Januar]:[Dezember]])</f>
        <v>49</v>
      </c>
      <c r="Q25" s="71"/>
    </row>
    <row r="26" spans="1:17" ht="15.95" customHeight="1">
      <c r="A26" s="61"/>
      <c r="B26" s="65"/>
      <c r="C26" s="68" t="s">
        <v>137</v>
      </c>
      <c r="D26" s="69">
        <v>10</v>
      </c>
      <c r="E26" s="70">
        <v>5</v>
      </c>
      <c r="F26" s="69">
        <v>7</v>
      </c>
      <c r="G26" s="70"/>
      <c r="H26" s="69"/>
      <c r="I26" s="70"/>
      <c r="J26" s="69"/>
      <c r="K26" s="70"/>
      <c r="L26" s="69"/>
      <c r="M26" s="70"/>
      <c r="N26" s="69"/>
      <c r="O26" s="70"/>
      <c r="P26" s="69">
        <f>SUM(Täglich[[#This Row],[Januar]:[Dezember]])</f>
        <v>22</v>
      </c>
      <c r="Q26" s="70"/>
    </row>
    <row r="27" spans="1:17" ht="21" customHeight="1" thickBot="1">
      <c r="B27" s="65"/>
      <c r="C27" s="72" t="s">
        <v>120</v>
      </c>
      <c r="D27" s="73">
        <f>SUBTOTAL(109,[Januar])</f>
        <v>501</v>
      </c>
      <c r="E27" s="74">
        <f>SUBTOTAL(109,[Februar])</f>
        <v>374</v>
      </c>
      <c r="F27" s="73">
        <f>SUBTOTAL(109,[März])</f>
        <v>435</v>
      </c>
      <c r="G27" s="74">
        <f>SUBTOTAL(109,[April])</f>
        <v>0</v>
      </c>
      <c r="H27" s="73">
        <f>SUBTOTAL(109,[Mai])</f>
        <v>0</v>
      </c>
      <c r="I27" s="74">
        <f>SUBTOTAL(109,[Juni])</f>
        <v>0</v>
      </c>
      <c r="J27" s="73">
        <f>SUBTOTAL(109,[Juli])</f>
        <v>0</v>
      </c>
      <c r="K27" s="74">
        <f>SUBTOTAL(109,[August])</f>
        <v>0</v>
      </c>
      <c r="L27" s="73">
        <f>SUBTOTAL(109,[September])</f>
        <v>0</v>
      </c>
      <c r="M27" s="74">
        <f>SUBTOTAL(109,[Oktober])</f>
        <v>0</v>
      </c>
      <c r="N27" s="73">
        <f>SUBTOTAL(109,[November])</f>
        <v>0</v>
      </c>
      <c r="O27" s="74">
        <f>SUBTOTAL(109,[Dezember])</f>
        <v>0</v>
      </c>
      <c r="P27" s="73">
        <f>SUBTOTAL(109,[Jahr])</f>
        <v>1310</v>
      </c>
      <c r="Q27" s="75"/>
    </row>
    <row r="28" spans="1:17" ht="20.100000000000001" customHeight="1" thickTop="1">
      <c r="C28" s="108"/>
      <c r="D28" s="108"/>
      <c r="E28" s="108"/>
      <c r="F28" s="108"/>
      <c r="G28" s="108"/>
      <c r="H28" s="108"/>
      <c r="I28" s="108"/>
      <c r="J28" s="108"/>
      <c r="K28" s="108"/>
      <c r="L28" s="108"/>
      <c r="M28" s="108"/>
      <c r="N28" s="108"/>
      <c r="O28" s="108"/>
      <c r="P28" s="108"/>
      <c r="Q28" s="108"/>
    </row>
    <row r="29" spans="1:17" ht="15.95" customHeight="1">
      <c r="A29" s="42" t="s">
        <v>138</v>
      </c>
      <c r="B29" s="65"/>
      <c r="C29" s="76" t="s">
        <v>139</v>
      </c>
      <c r="D29" s="77" t="s">
        <v>103</v>
      </c>
      <c r="E29" s="49" t="s">
        <v>104</v>
      </c>
      <c r="F29" s="77" t="s">
        <v>105</v>
      </c>
      <c r="G29" s="49" t="s">
        <v>106</v>
      </c>
      <c r="H29" s="77" t="s">
        <v>107</v>
      </c>
      <c r="I29" s="49" t="s">
        <v>108</v>
      </c>
      <c r="J29" s="77" t="s">
        <v>109</v>
      </c>
      <c r="K29" s="49" t="s">
        <v>110</v>
      </c>
      <c r="L29" s="77" t="s">
        <v>111</v>
      </c>
      <c r="M29" s="49" t="s">
        <v>112</v>
      </c>
      <c r="N29" s="77" t="s">
        <v>113</v>
      </c>
      <c r="O29" s="49" t="s">
        <v>114</v>
      </c>
      <c r="P29" s="77" t="s">
        <v>115</v>
      </c>
      <c r="Q29" s="49" t="s">
        <v>116</v>
      </c>
    </row>
    <row r="30" spans="1:17" ht="15.95" customHeight="1">
      <c r="B30" s="65"/>
      <c r="C30" s="78" t="s">
        <v>140</v>
      </c>
      <c r="D30" s="69">
        <v>195</v>
      </c>
      <c r="E30" s="79">
        <v>125</v>
      </c>
      <c r="F30" s="69">
        <v>171</v>
      </c>
      <c r="G30" s="79"/>
      <c r="H30" s="69"/>
      <c r="I30" s="79"/>
      <c r="J30" s="69"/>
      <c r="K30" s="79"/>
      <c r="L30" s="69"/>
      <c r="M30" s="79"/>
      <c r="N30" s="69"/>
      <c r="O30" s="79"/>
      <c r="P30" s="69">
        <f>SUM(Anreise[[#This Row],[Januar]:[Dezember]])</f>
        <v>491</v>
      </c>
      <c r="Q30" s="71"/>
    </row>
    <row r="31" spans="1:17" ht="15.95" customHeight="1">
      <c r="B31" s="65"/>
      <c r="C31" s="78" t="s">
        <v>141</v>
      </c>
      <c r="D31" s="69">
        <v>165</v>
      </c>
      <c r="E31" s="79">
        <v>165</v>
      </c>
      <c r="F31" s="69">
        <v>165</v>
      </c>
      <c r="G31" s="79"/>
      <c r="H31" s="69"/>
      <c r="I31" s="79"/>
      <c r="J31" s="69"/>
      <c r="K31" s="79"/>
      <c r="L31" s="69"/>
      <c r="M31" s="79"/>
      <c r="N31" s="69"/>
      <c r="O31" s="79"/>
      <c r="P31" s="69">
        <f>SUM(Anreise[[#This Row],[Januar]:[Dezember]])</f>
        <v>495</v>
      </c>
      <c r="Q31" s="79"/>
    </row>
    <row r="32" spans="1:17" ht="15.95" customHeight="1">
      <c r="B32" s="65"/>
      <c r="C32" s="78" t="s">
        <v>127</v>
      </c>
      <c r="D32" s="69"/>
      <c r="E32" s="79"/>
      <c r="F32" s="69"/>
      <c r="G32" s="79"/>
      <c r="H32" s="69"/>
      <c r="I32" s="79"/>
      <c r="J32" s="69"/>
      <c r="K32" s="79"/>
      <c r="L32" s="69"/>
      <c r="M32" s="79"/>
      <c r="N32" s="69"/>
      <c r="O32" s="79"/>
      <c r="P32" s="69">
        <f>SUM(Anreise[[#This Row],[Januar]:[Dezember]])</f>
        <v>0</v>
      </c>
      <c r="Q32" s="71"/>
    </row>
    <row r="33" spans="1:17" ht="15.95" customHeight="1">
      <c r="B33" s="65"/>
      <c r="C33" s="78" t="s">
        <v>142</v>
      </c>
      <c r="D33" s="69">
        <v>10</v>
      </c>
      <c r="E33" s="79"/>
      <c r="F33" s="69"/>
      <c r="G33" s="79"/>
      <c r="H33" s="69"/>
      <c r="I33" s="79"/>
      <c r="J33" s="69"/>
      <c r="K33" s="79"/>
      <c r="L33" s="69"/>
      <c r="M33" s="79"/>
      <c r="N33" s="69"/>
      <c r="O33" s="79"/>
      <c r="P33" s="69">
        <f>SUM(Anreise[[#This Row],[Januar]:[Dezember]])</f>
        <v>10</v>
      </c>
      <c r="Q33" s="79"/>
    </row>
    <row r="34" spans="1:17" ht="15.95" customHeight="1">
      <c r="A34" s="61"/>
      <c r="B34" s="65"/>
      <c r="C34" s="78" t="s">
        <v>143</v>
      </c>
      <c r="D34" s="69">
        <v>10</v>
      </c>
      <c r="E34" s="79">
        <v>40</v>
      </c>
      <c r="F34" s="69">
        <v>20</v>
      </c>
      <c r="G34" s="79"/>
      <c r="H34" s="69"/>
      <c r="I34" s="79"/>
      <c r="J34" s="69"/>
      <c r="K34" s="79"/>
      <c r="L34" s="69"/>
      <c r="M34" s="79"/>
      <c r="N34" s="69"/>
      <c r="O34" s="79"/>
      <c r="P34" s="69">
        <f>SUM(Anreise[[#This Row],[Januar]:[Dezember]])</f>
        <v>70</v>
      </c>
      <c r="Q34" s="71"/>
    </row>
    <row r="35" spans="1:17" ht="15.95" customHeight="1">
      <c r="B35" s="65"/>
      <c r="C35" s="78" t="s">
        <v>144</v>
      </c>
      <c r="D35" s="69">
        <v>20</v>
      </c>
      <c r="E35" s="79">
        <v>40</v>
      </c>
      <c r="F35" s="69">
        <v>30</v>
      </c>
      <c r="G35" s="79"/>
      <c r="H35" s="69"/>
      <c r="I35" s="79"/>
      <c r="J35" s="69"/>
      <c r="K35" s="79"/>
      <c r="L35" s="69"/>
      <c r="M35" s="79"/>
      <c r="N35" s="69"/>
      <c r="O35" s="79"/>
      <c r="P35" s="69">
        <f>SUM(Anreise[[#This Row],[Januar]:[Dezember]])</f>
        <v>90</v>
      </c>
      <c r="Q35" s="79"/>
    </row>
    <row r="36" spans="1:17" ht="21" customHeight="1" thickBot="1">
      <c r="B36" s="65"/>
      <c r="C36" s="72" t="s">
        <v>120</v>
      </c>
      <c r="D36" s="73">
        <f>SUBTOTAL(109,[Januar])</f>
        <v>400</v>
      </c>
      <c r="E36" s="74">
        <f>SUBTOTAL(109,[Februar])</f>
        <v>370</v>
      </c>
      <c r="F36" s="73">
        <f>SUBTOTAL(109,[März])</f>
        <v>386</v>
      </c>
      <c r="G36" s="74">
        <f>SUBTOTAL(109,[April])</f>
        <v>0</v>
      </c>
      <c r="H36" s="73">
        <f>SUBTOTAL(109,[Mai])</f>
        <v>0</v>
      </c>
      <c r="I36" s="74">
        <f>SUBTOTAL(109,[Juni])</f>
        <v>0</v>
      </c>
      <c r="J36" s="73">
        <f>SUBTOTAL(109,[Juli])</f>
        <v>0</v>
      </c>
      <c r="K36" s="74">
        <f>SUBTOTAL(109,[August])</f>
        <v>0</v>
      </c>
      <c r="L36" s="73">
        <f>SUBTOTAL(109,[September])</f>
        <v>0</v>
      </c>
      <c r="M36" s="74">
        <f>SUBTOTAL(109,[Oktober])</f>
        <v>0</v>
      </c>
      <c r="N36" s="73">
        <f>SUBTOTAL(109,[November])</f>
        <v>0</v>
      </c>
      <c r="O36" s="74">
        <f>SUBTOTAL(109,[Dezember])</f>
        <v>0</v>
      </c>
      <c r="P36" s="73">
        <f>SUBTOTAL(109,[Jahr])</f>
        <v>1156</v>
      </c>
      <c r="Q36" s="75"/>
    </row>
    <row r="37" spans="1:17" ht="20.100000000000001" customHeight="1" thickTop="1">
      <c r="C37" s="108"/>
      <c r="D37" s="108"/>
      <c r="E37" s="108"/>
      <c r="F37" s="108"/>
      <c r="G37" s="108"/>
      <c r="H37" s="108"/>
      <c r="I37" s="108"/>
      <c r="J37" s="108"/>
      <c r="K37" s="108"/>
      <c r="L37" s="108"/>
      <c r="M37" s="108"/>
      <c r="N37" s="108"/>
      <c r="O37" s="108"/>
      <c r="P37" s="108"/>
      <c r="Q37" s="108"/>
    </row>
    <row r="38" spans="1:17" ht="21" customHeight="1">
      <c r="A38" s="39" t="s">
        <v>145</v>
      </c>
      <c r="B38" s="80"/>
      <c r="C38" s="81" t="s">
        <v>146</v>
      </c>
      <c r="D38" s="82" t="s">
        <v>103</v>
      </c>
      <c r="E38" s="49" t="s">
        <v>104</v>
      </c>
      <c r="F38" s="82" t="s">
        <v>105</v>
      </c>
      <c r="G38" s="49" t="s">
        <v>106</v>
      </c>
      <c r="H38" s="82" t="s">
        <v>107</v>
      </c>
      <c r="I38" s="49" t="s">
        <v>108</v>
      </c>
      <c r="J38" s="82" t="s">
        <v>109</v>
      </c>
      <c r="K38" s="49" t="s">
        <v>110</v>
      </c>
      <c r="L38" s="82" t="s">
        <v>111</v>
      </c>
      <c r="M38" s="49" t="s">
        <v>112</v>
      </c>
      <c r="N38" s="82" t="s">
        <v>113</v>
      </c>
      <c r="O38" s="49" t="s">
        <v>114</v>
      </c>
      <c r="P38" s="82" t="s">
        <v>115</v>
      </c>
      <c r="Q38" s="49" t="s">
        <v>116</v>
      </c>
    </row>
    <row r="39" spans="1:17" ht="15.95" customHeight="1">
      <c r="B39" s="80"/>
      <c r="C39" s="78" t="s">
        <v>147</v>
      </c>
      <c r="D39" s="83">
        <v>85</v>
      </c>
      <c r="E39" s="79">
        <v>85</v>
      </c>
      <c r="F39" s="83">
        <v>85</v>
      </c>
      <c r="G39" s="79"/>
      <c r="H39" s="83"/>
      <c r="I39" s="79"/>
      <c r="J39" s="83"/>
      <c r="K39" s="79"/>
      <c r="L39" s="83"/>
      <c r="M39" s="79"/>
      <c r="N39" s="83"/>
      <c r="O39" s="79"/>
      <c r="P39" s="83">
        <f>SUM(Unterhaltung[[#This Row],[Januar]:[Dezember]])</f>
        <v>255</v>
      </c>
      <c r="Q39" s="71"/>
    </row>
    <row r="40" spans="1:17" ht="15.95" customHeight="1">
      <c r="A40" s="61"/>
      <c r="B40" s="80"/>
      <c r="C40" s="78" t="s">
        <v>148</v>
      </c>
      <c r="D40" s="83">
        <v>7</v>
      </c>
      <c r="E40" s="79">
        <v>8</v>
      </c>
      <c r="F40" s="83">
        <v>9</v>
      </c>
      <c r="G40" s="79"/>
      <c r="H40" s="83"/>
      <c r="I40" s="79"/>
      <c r="J40" s="83"/>
      <c r="K40" s="79"/>
      <c r="L40" s="83"/>
      <c r="M40" s="79"/>
      <c r="N40" s="83"/>
      <c r="O40" s="79"/>
      <c r="P40" s="83">
        <f>SUM(Unterhaltung[[#This Row],[Januar]:[Dezember]])</f>
        <v>24</v>
      </c>
      <c r="Q40" s="79"/>
    </row>
    <row r="41" spans="1:17" ht="15.95" customHeight="1">
      <c r="B41" s="80"/>
      <c r="C41" s="78" t="s">
        <v>149</v>
      </c>
      <c r="D41" s="83">
        <v>9</v>
      </c>
      <c r="E41" s="79">
        <v>5</v>
      </c>
      <c r="F41" s="83">
        <v>9</v>
      </c>
      <c r="G41" s="79"/>
      <c r="H41" s="83"/>
      <c r="I41" s="79"/>
      <c r="J41" s="83"/>
      <c r="K41" s="79"/>
      <c r="L41" s="83"/>
      <c r="M41" s="79"/>
      <c r="N41" s="83"/>
      <c r="O41" s="79"/>
      <c r="P41" s="83">
        <f>SUM(Unterhaltung[[#This Row],[Januar]:[Dezember]])</f>
        <v>23</v>
      </c>
      <c r="Q41" s="71"/>
    </row>
    <row r="42" spans="1:17" ht="15.95" customHeight="1">
      <c r="B42" s="80"/>
      <c r="C42" s="78" t="s">
        <v>150</v>
      </c>
      <c r="D42" s="83">
        <v>5</v>
      </c>
      <c r="E42" s="79">
        <v>5</v>
      </c>
      <c r="F42" s="83">
        <v>7</v>
      </c>
      <c r="G42" s="79"/>
      <c r="H42" s="83"/>
      <c r="I42" s="79"/>
      <c r="J42" s="83"/>
      <c r="K42" s="79"/>
      <c r="L42" s="83"/>
      <c r="M42" s="79"/>
      <c r="N42" s="83"/>
      <c r="O42" s="79"/>
      <c r="P42" s="83">
        <f>SUM(Unterhaltung[[#This Row],[Januar]:[Dezember]])</f>
        <v>17</v>
      </c>
      <c r="Q42" s="79"/>
    </row>
    <row r="43" spans="1:17" ht="21" customHeight="1" thickBot="1">
      <c r="C43" s="84" t="s">
        <v>120</v>
      </c>
      <c r="D43" s="85">
        <f>SUBTOTAL(109,[Januar])</f>
        <v>106</v>
      </c>
      <c r="E43" s="74">
        <f>SUBTOTAL(109,[Februar])</f>
        <v>103</v>
      </c>
      <c r="F43" s="85">
        <f>SUBTOTAL(109,[März])</f>
        <v>110</v>
      </c>
      <c r="G43" s="74">
        <f>SUBTOTAL(109,[April])</f>
        <v>0</v>
      </c>
      <c r="H43" s="85">
        <f>SUBTOTAL(109,[Mai])</f>
        <v>0</v>
      </c>
      <c r="I43" s="74">
        <f>SUBTOTAL(109,[Juni])</f>
        <v>0</v>
      </c>
      <c r="J43" s="85">
        <f>SUBTOTAL(109,[Juli])</f>
        <v>0</v>
      </c>
      <c r="K43" s="74">
        <f>SUBTOTAL(109,[August])</f>
        <v>0</v>
      </c>
      <c r="L43" s="85">
        <f>SUBTOTAL(109,[September])</f>
        <v>0</v>
      </c>
      <c r="M43" s="74">
        <f>SUBTOTAL(109,[Oktober])</f>
        <v>0</v>
      </c>
      <c r="N43" s="85">
        <f>SUBTOTAL(109,[November])</f>
        <v>0</v>
      </c>
      <c r="O43" s="74">
        <f>SUBTOTAL(109,[Dezember])</f>
        <v>0</v>
      </c>
      <c r="P43" s="85">
        <f>SUBTOTAL(109,[Jahr])</f>
        <v>319</v>
      </c>
      <c r="Q43" s="75"/>
    </row>
    <row r="44" spans="1:17" ht="20.100000000000001" customHeight="1" thickTop="1">
      <c r="C44" s="108"/>
      <c r="D44" s="108"/>
      <c r="E44" s="108"/>
      <c r="F44" s="108"/>
      <c r="G44" s="108"/>
      <c r="H44" s="108"/>
      <c r="I44" s="108"/>
      <c r="J44" s="108"/>
      <c r="K44" s="108"/>
      <c r="L44" s="108"/>
      <c r="M44" s="108"/>
      <c r="N44" s="108"/>
      <c r="O44" s="108"/>
      <c r="P44" s="108"/>
      <c r="Q44" s="108"/>
    </row>
    <row r="45" spans="1:17" ht="21" customHeight="1">
      <c r="A45" s="39" t="s">
        <v>151</v>
      </c>
      <c r="B45" s="80"/>
      <c r="C45" s="81" t="s">
        <v>152</v>
      </c>
      <c r="D45" s="82" t="s">
        <v>103</v>
      </c>
      <c r="E45" s="49" t="s">
        <v>104</v>
      </c>
      <c r="F45" s="82" t="s">
        <v>105</v>
      </c>
      <c r="G45" s="49" t="s">
        <v>106</v>
      </c>
      <c r="H45" s="82" t="s">
        <v>107</v>
      </c>
      <c r="I45" s="49" t="s">
        <v>108</v>
      </c>
      <c r="J45" s="82" t="s">
        <v>109</v>
      </c>
      <c r="K45" s="49" t="s">
        <v>110</v>
      </c>
      <c r="L45" s="82" t="s">
        <v>111</v>
      </c>
      <c r="M45" s="49" t="s">
        <v>112</v>
      </c>
      <c r="N45" s="82" t="s">
        <v>113</v>
      </c>
      <c r="O45" s="49" t="s">
        <v>114</v>
      </c>
      <c r="P45" s="82" t="s">
        <v>115</v>
      </c>
      <c r="Q45" s="49" t="s">
        <v>116</v>
      </c>
    </row>
    <row r="46" spans="1:17" ht="15.95" customHeight="1">
      <c r="B46" s="80"/>
      <c r="C46" s="78" t="s">
        <v>153</v>
      </c>
      <c r="D46" s="83">
        <v>50</v>
      </c>
      <c r="E46" s="79">
        <v>50</v>
      </c>
      <c r="F46" s="83">
        <v>50</v>
      </c>
      <c r="G46" s="79"/>
      <c r="H46" s="83"/>
      <c r="I46" s="79"/>
      <c r="J46" s="83"/>
      <c r="K46" s="79"/>
      <c r="L46" s="83"/>
      <c r="M46" s="79"/>
      <c r="N46" s="83"/>
      <c r="O46" s="79"/>
      <c r="P46" s="83">
        <f>SUM(Gesundheit[[#This Row],[Januar]:[Dezember]])</f>
        <v>150</v>
      </c>
      <c r="Q46" s="79"/>
    </row>
    <row r="47" spans="1:17" ht="15.95" customHeight="1">
      <c r="B47" s="80"/>
      <c r="C47" s="78" t="s">
        <v>141</v>
      </c>
      <c r="D47" s="83">
        <v>225</v>
      </c>
      <c r="E47" s="79">
        <v>225</v>
      </c>
      <c r="F47" s="83">
        <v>225</v>
      </c>
      <c r="G47" s="79"/>
      <c r="H47" s="83"/>
      <c r="I47" s="79"/>
      <c r="J47" s="83"/>
      <c r="K47" s="79"/>
      <c r="L47" s="83"/>
      <c r="M47" s="79"/>
      <c r="N47" s="83"/>
      <c r="O47" s="79"/>
      <c r="P47" s="83">
        <f>SUM(Gesundheit[[#This Row],[Januar]:[Dezember]])</f>
        <v>675</v>
      </c>
      <c r="Q47" s="71"/>
    </row>
    <row r="48" spans="1:17" ht="15.95" customHeight="1">
      <c r="B48" s="80"/>
      <c r="C48" s="78" t="s">
        <v>154</v>
      </c>
      <c r="D48" s="83">
        <v>100</v>
      </c>
      <c r="E48" s="79">
        <v>100</v>
      </c>
      <c r="F48" s="83">
        <v>100</v>
      </c>
      <c r="G48" s="79"/>
      <c r="H48" s="83"/>
      <c r="I48" s="79"/>
      <c r="J48" s="83"/>
      <c r="K48" s="79"/>
      <c r="L48" s="83"/>
      <c r="M48" s="79"/>
      <c r="N48" s="83"/>
      <c r="O48" s="79"/>
      <c r="P48" s="83">
        <f>SUM(Gesundheit[[#This Row],[Januar]:[Dezember]])</f>
        <v>300</v>
      </c>
      <c r="Q48" s="79"/>
    </row>
    <row r="49" spans="1:17" ht="15.95" customHeight="1">
      <c r="A49" s="61"/>
      <c r="C49" s="86" t="s">
        <v>155</v>
      </c>
      <c r="D49" s="83">
        <v>6</v>
      </c>
      <c r="E49" s="79">
        <v>2</v>
      </c>
      <c r="F49" s="83">
        <v>9</v>
      </c>
      <c r="G49" s="79"/>
      <c r="H49" s="83"/>
      <c r="I49" s="79"/>
      <c r="J49" s="83"/>
      <c r="K49" s="79"/>
      <c r="L49" s="83"/>
      <c r="M49" s="79"/>
      <c r="N49" s="83"/>
      <c r="O49" s="79"/>
      <c r="P49" s="83">
        <f>SUM(Gesundheit[[#This Row],[Januar]:[Dezember]])</f>
        <v>17</v>
      </c>
      <c r="Q49" s="71"/>
    </row>
    <row r="50" spans="1:17" ht="15.95" customHeight="1">
      <c r="B50" s="80"/>
      <c r="C50" s="86" t="s">
        <v>156</v>
      </c>
      <c r="D50" s="83">
        <v>20</v>
      </c>
      <c r="E50" s="79"/>
      <c r="F50" s="83">
        <v>41</v>
      </c>
      <c r="G50" s="79"/>
      <c r="H50" s="83"/>
      <c r="I50" s="79"/>
      <c r="J50" s="83"/>
      <c r="K50" s="79"/>
      <c r="L50" s="83"/>
      <c r="M50" s="79"/>
      <c r="N50" s="83"/>
      <c r="O50" s="79"/>
      <c r="P50" s="83">
        <f>SUM(Gesundheit[[#This Row],[Januar]:[Dezember]])</f>
        <v>61</v>
      </c>
      <c r="Q50" s="79"/>
    </row>
    <row r="51" spans="1:17" ht="15.95" customHeight="1">
      <c r="B51" s="80"/>
      <c r="C51" s="78" t="s">
        <v>157</v>
      </c>
      <c r="D51" s="83">
        <v>4</v>
      </c>
      <c r="E51" s="79"/>
      <c r="F51" s="83">
        <v>25</v>
      </c>
      <c r="G51" s="79"/>
      <c r="H51" s="83"/>
      <c r="I51" s="79"/>
      <c r="J51" s="83"/>
      <c r="K51" s="79"/>
      <c r="L51" s="83"/>
      <c r="M51" s="79"/>
      <c r="N51" s="83"/>
      <c r="O51" s="79"/>
      <c r="P51" s="83">
        <f>SUM(Gesundheit[[#This Row],[Januar]:[Dezember]])</f>
        <v>29</v>
      </c>
      <c r="Q51" s="71"/>
    </row>
    <row r="52" spans="1:17" ht="15.95" customHeight="1">
      <c r="B52" s="80"/>
      <c r="C52" s="78" t="s">
        <v>158</v>
      </c>
      <c r="D52" s="83">
        <v>55</v>
      </c>
      <c r="E52" s="79">
        <v>55</v>
      </c>
      <c r="F52" s="83">
        <v>55</v>
      </c>
      <c r="G52" s="79"/>
      <c r="H52" s="83"/>
      <c r="I52" s="79"/>
      <c r="J52" s="83"/>
      <c r="K52" s="79"/>
      <c r="L52" s="83"/>
      <c r="M52" s="79"/>
      <c r="N52" s="83"/>
      <c r="O52" s="79"/>
      <c r="P52" s="83">
        <f>SUM(Gesundheit[[#This Row],[Januar]:[Dezember]])</f>
        <v>165</v>
      </c>
      <c r="Q52" s="79"/>
    </row>
    <row r="53" spans="1:17" ht="21" customHeight="1" thickBot="1">
      <c r="B53" s="80"/>
      <c r="C53" s="84" t="s">
        <v>120</v>
      </c>
      <c r="D53" s="85">
        <f>SUBTOTAL(109,[Januar])</f>
        <v>460</v>
      </c>
      <c r="E53" s="74">
        <f>SUBTOTAL(109,[Februar])</f>
        <v>432</v>
      </c>
      <c r="F53" s="85">
        <f>SUBTOTAL(109,[März])</f>
        <v>505</v>
      </c>
      <c r="G53" s="74">
        <f>SUBTOTAL(109,[April])</f>
        <v>0</v>
      </c>
      <c r="H53" s="85">
        <f>SUBTOTAL(109,[Mai])</f>
        <v>0</v>
      </c>
      <c r="I53" s="74">
        <f>SUBTOTAL(109,[Juni])</f>
        <v>0</v>
      </c>
      <c r="J53" s="85">
        <f>SUBTOTAL(109,[Juli])</f>
        <v>0</v>
      </c>
      <c r="K53" s="74">
        <f>SUBTOTAL(109,[August])</f>
        <v>0</v>
      </c>
      <c r="L53" s="85">
        <f>SUBTOTAL(109,[September])</f>
        <v>0</v>
      </c>
      <c r="M53" s="74">
        <f>SUBTOTAL(109,[Oktober])</f>
        <v>0</v>
      </c>
      <c r="N53" s="85">
        <f>SUBTOTAL(109,[November])</f>
        <v>0</v>
      </c>
      <c r="O53" s="74">
        <f>SUBTOTAL(109,[Dezember])</f>
        <v>0</v>
      </c>
      <c r="P53" s="85">
        <f>SUBTOTAL(109,[Jahr])</f>
        <v>1397</v>
      </c>
      <c r="Q53" s="75"/>
    </row>
    <row r="54" spans="1:17" ht="20.100000000000001" customHeight="1" thickTop="1">
      <c r="C54" s="108"/>
      <c r="D54" s="108"/>
      <c r="E54" s="108"/>
      <c r="F54" s="108"/>
      <c r="G54" s="108"/>
      <c r="H54" s="108"/>
      <c r="I54" s="108"/>
      <c r="J54" s="108"/>
      <c r="K54" s="108"/>
      <c r="L54" s="108"/>
      <c r="M54" s="108"/>
      <c r="N54" s="108"/>
      <c r="O54" s="108"/>
      <c r="P54" s="108"/>
      <c r="Q54" s="108"/>
    </row>
    <row r="55" spans="1:17" ht="21" customHeight="1">
      <c r="A55" s="39" t="s">
        <v>159</v>
      </c>
      <c r="B55" s="65"/>
      <c r="C55" s="76" t="s">
        <v>160</v>
      </c>
      <c r="D55" s="87" t="s">
        <v>103</v>
      </c>
      <c r="E55" s="49" t="s">
        <v>104</v>
      </c>
      <c r="F55" s="87" t="s">
        <v>105</v>
      </c>
      <c r="G55" s="49" t="s">
        <v>106</v>
      </c>
      <c r="H55" s="87" t="s">
        <v>107</v>
      </c>
      <c r="I55" s="49" t="s">
        <v>108</v>
      </c>
      <c r="J55" s="87" t="s">
        <v>109</v>
      </c>
      <c r="K55" s="49" t="s">
        <v>110</v>
      </c>
      <c r="L55" s="87" t="s">
        <v>111</v>
      </c>
      <c r="M55" s="49" t="s">
        <v>112</v>
      </c>
      <c r="N55" s="87" t="s">
        <v>113</v>
      </c>
      <c r="O55" s="49" t="s">
        <v>114</v>
      </c>
      <c r="P55" s="87" t="s">
        <v>115</v>
      </c>
      <c r="Q55" s="49" t="s">
        <v>116</v>
      </c>
    </row>
    <row r="56" spans="1:17" ht="15.95" customHeight="1">
      <c r="B56" s="65"/>
      <c r="C56" s="78" t="s">
        <v>161</v>
      </c>
      <c r="D56" s="69"/>
      <c r="E56" s="79">
        <v>485</v>
      </c>
      <c r="F56" s="69"/>
      <c r="G56" s="79"/>
      <c r="H56" s="69"/>
      <c r="I56" s="79"/>
      <c r="J56" s="69"/>
      <c r="K56" s="79"/>
      <c r="L56" s="69"/>
      <c r="M56" s="79"/>
      <c r="N56" s="69"/>
      <c r="O56" s="79"/>
      <c r="P56" s="69">
        <f>SUM(Urlaub[[#This Row],[Januar]:[Dezember]])</f>
        <v>485</v>
      </c>
      <c r="Q56" s="71"/>
    </row>
    <row r="57" spans="1:17" ht="15.95" customHeight="1">
      <c r="C57" s="88" t="s">
        <v>162</v>
      </c>
      <c r="D57" s="69"/>
      <c r="E57" s="79">
        <v>245</v>
      </c>
      <c r="F57" s="69"/>
      <c r="G57" s="79"/>
      <c r="H57" s="69"/>
      <c r="I57" s="79"/>
      <c r="J57" s="69"/>
      <c r="K57" s="79"/>
      <c r="L57" s="69"/>
      <c r="M57" s="79"/>
      <c r="N57" s="69"/>
      <c r="O57" s="79"/>
      <c r="P57" s="69">
        <f>SUM(Urlaub[[#This Row],[Januar]:[Dezember]])</f>
        <v>245</v>
      </c>
      <c r="Q57" s="79"/>
    </row>
    <row r="58" spans="1:17" ht="15.95" customHeight="1">
      <c r="B58" s="65"/>
      <c r="C58" s="78" t="s">
        <v>163</v>
      </c>
      <c r="D58" s="69"/>
      <c r="E58" s="79">
        <v>95</v>
      </c>
      <c r="F58" s="69"/>
      <c r="G58" s="79"/>
      <c r="H58" s="69"/>
      <c r="I58" s="79"/>
      <c r="J58" s="69"/>
      <c r="K58" s="79"/>
      <c r="L58" s="69"/>
      <c r="M58" s="79"/>
      <c r="N58" s="69"/>
      <c r="O58" s="79"/>
      <c r="P58" s="69">
        <f>SUM(Urlaub[[#This Row],[Januar]:[Dezember]])</f>
        <v>95</v>
      </c>
      <c r="Q58" s="71"/>
    </row>
    <row r="59" spans="1:17" ht="15.95" customHeight="1">
      <c r="B59" s="65"/>
      <c r="C59" s="78" t="s">
        <v>164</v>
      </c>
      <c r="D59" s="69"/>
      <c r="E59" s="79"/>
      <c r="F59" s="69"/>
      <c r="G59" s="79"/>
      <c r="H59" s="69"/>
      <c r="I59" s="79"/>
      <c r="J59" s="69"/>
      <c r="K59" s="79"/>
      <c r="L59" s="69"/>
      <c r="M59" s="79"/>
      <c r="N59" s="69"/>
      <c r="O59" s="79"/>
      <c r="P59" s="69">
        <f>SUM(Urlaub[[#This Row],[Januar]:[Dezember]])</f>
        <v>0</v>
      </c>
      <c r="Q59" s="79"/>
    </row>
    <row r="60" spans="1:17" ht="15.95" customHeight="1">
      <c r="B60" s="65"/>
      <c r="C60" s="78" t="s">
        <v>165</v>
      </c>
      <c r="D60" s="69"/>
      <c r="E60" s="79"/>
      <c r="F60" s="69"/>
      <c r="G60" s="79"/>
      <c r="H60" s="69"/>
      <c r="I60" s="79"/>
      <c r="J60" s="69"/>
      <c r="K60" s="79"/>
      <c r="L60" s="69"/>
      <c r="M60" s="79"/>
      <c r="N60" s="69"/>
      <c r="O60" s="79"/>
      <c r="P60" s="69">
        <f>SUM(Urlaub[[#This Row],[Januar]:[Dezember]])</f>
        <v>0</v>
      </c>
      <c r="Q60" s="71"/>
    </row>
    <row r="61" spans="1:17" ht="15.95" customHeight="1">
      <c r="B61" s="65"/>
      <c r="C61" s="78" t="s">
        <v>166</v>
      </c>
      <c r="D61" s="69"/>
      <c r="E61" s="79">
        <v>85</v>
      </c>
      <c r="F61" s="69"/>
      <c r="G61" s="79"/>
      <c r="H61" s="69"/>
      <c r="I61" s="79"/>
      <c r="J61" s="69"/>
      <c r="K61" s="79"/>
      <c r="L61" s="69"/>
      <c r="M61" s="79"/>
      <c r="N61" s="69"/>
      <c r="O61" s="79"/>
      <c r="P61" s="69">
        <f>SUM(Urlaub[[#This Row],[Januar]:[Dezember]])</f>
        <v>85</v>
      </c>
      <c r="Q61" s="79"/>
    </row>
    <row r="62" spans="1:17" ht="21" customHeight="1" thickBot="1">
      <c r="B62" s="65"/>
      <c r="C62" s="72" t="s">
        <v>120</v>
      </c>
      <c r="D62" s="73">
        <f>SUBTOTAL(109,[Januar])</f>
        <v>0</v>
      </c>
      <c r="E62" s="74">
        <f>SUBTOTAL(109,[Februar])</f>
        <v>910</v>
      </c>
      <c r="F62" s="73">
        <f>SUBTOTAL(109,[März])</f>
        <v>0</v>
      </c>
      <c r="G62" s="74">
        <f>SUBTOTAL(109,[April])</f>
        <v>0</v>
      </c>
      <c r="H62" s="73">
        <f>SUBTOTAL(109,[Mai])</f>
        <v>0</v>
      </c>
      <c r="I62" s="74">
        <f>SUBTOTAL(109,[Juni])</f>
        <v>0</v>
      </c>
      <c r="J62" s="73">
        <f>SUBTOTAL(109,[Juli])</f>
        <v>0</v>
      </c>
      <c r="K62" s="74">
        <f>SUBTOTAL(109,[August])</f>
        <v>0</v>
      </c>
      <c r="L62" s="73">
        <f>SUBTOTAL(109,[September])</f>
        <v>0</v>
      </c>
      <c r="M62" s="74">
        <f>SUBTOTAL(109,[Oktober])</f>
        <v>0</v>
      </c>
      <c r="N62" s="73">
        <f>SUBTOTAL(109,[November])</f>
        <v>0</v>
      </c>
      <c r="O62" s="74">
        <f>SUBTOTAL(109,[Dezember])</f>
        <v>0</v>
      </c>
      <c r="P62" s="73">
        <f>SUBTOTAL(109,[Jahr])</f>
        <v>910</v>
      </c>
      <c r="Q62" s="75"/>
    </row>
    <row r="63" spans="1:17" ht="20.100000000000001" customHeight="1" thickTop="1">
      <c r="C63" s="108"/>
      <c r="D63" s="108"/>
      <c r="E63" s="108"/>
      <c r="F63" s="108"/>
      <c r="G63" s="108"/>
      <c r="H63" s="108"/>
      <c r="I63" s="108"/>
      <c r="J63" s="108"/>
      <c r="K63" s="108"/>
      <c r="L63" s="108"/>
      <c r="M63" s="108"/>
      <c r="N63" s="108"/>
      <c r="O63" s="108"/>
      <c r="P63" s="108"/>
      <c r="Q63" s="108"/>
    </row>
    <row r="64" spans="1:17" ht="21" customHeight="1">
      <c r="A64" s="39" t="s">
        <v>167</v>
      </c>
      <c r="B64" s="65"/>
      <c r="C64" s="89" t="s">
        <v>168</v>
      </c>
      <c r="D64" s="90" t="s">
        <v>103</v>
      </c>
      <c r="E64" s="91" t="s">
        <v>104</v>
      </c>
      <c r="F64" s="90" t="s">
        <v>105</v>
      </c>
      <c r="G64" s="91" t="s">
        <v>106</v>
      </c>
      <c r="H64" s="90" t="s">
        <v>107</v>
      </c>
      <c r="I64" s="91" t="s">
        <v>108</v>
      </c>
      <c r="J64" s="90" t="s">
        <v>109</v>
      </c>
      <c r="K64" s="91" t="s">
        <v>110</v>
      </c>
      <c r="L64" s="90" t="s">
        <v>111</v>
      </c>
      <c r="M64" s="91" t="s">
        <v>112</v>
      </c>
      <c r="N64" s="90" t="s">
        <v>113</v>
      </c>
      <c r="O64" s="91" t="s">
        <v>114</v>
      </c>
      <c r="P64" s="90" t="s">
        <v>115</v>
      </c>
      <c r="Q64" s="91" t="s">
        <v>116</v>
      </c>
    </row>
    <row r="65" spans="1:17" ht="15.95" customHeight="1">
      <c r="B65" s="65"/>
      <c r="C65" s="78" t="s">
        <v>169</v>
      </c>
      <c r="D65" s="69"/>
      <c r="E65" s="79"/>
      <c r="F65" s="69"/>
      <c r="G65" s="79"/>
      <c r="H65" s="69"/>
      <c r="I65" s="79"/>
      <c r="J65" s="69"/>
      <c r="K65" s="79"/>
      <c r="L65" s="69"/>
      <c r="M65" s="79"/>
      <c r="N65" s="69"/>
      <c r="O65" s="79"/>
      <c r="P65" s="69">
        <f>SUM(Erholung[[#This Row],[Januar]:[Dezember]])</f>
        <v>0</v>
      </c>
      <c r="Q65" s="71"/>
    </row>
    <row r="66" spans="1:17" ht="15.95" customHeight="1">
      <c r="B66" s="65"/>
      <c r="C66" s="78" t="s">
        <v>170</v>
      </c>
      <c r="D66" s="69"/>
      <c r="E66" s="79"/>
      <c r="F66" s="69"/>
      <c r="G66" s="79"/>
      <c r="H66" s="69"/>
      <c r="I66" s="79"/>
      <c r="J66" s="69"/>
      <c r="K66" s="79"/>
      <c r="L66" s="69"/>
      <c r="M66" s="79"/>
      <c r="N66" s="69"/>
      <c r="O66" s="79"/>
      <c r="P66" s="69">
        <f>SUM(Erholung[[#This Row],[Januar]:[Dezember]])</f>
        <v>0</v>
      </c>
      <c r="Q66" s="79"/>
    </row>
    <row r="67" spans="1:17" ht="15.95" customHeight="1">
      <c r="B67" s="65"/>
      <c r="C67" s="78" t="s">
        <v>171</v>
      </c>
      <c r="D67" s="69"/>
      <c r="E67" s="79"/>
      <c r="F67" s="69"/>
      <c r="G67" s="79"/>
      <c r="H67" s="69"/>
      <c r="I67" s="79"/>
      <c r="J67" s="69"/>
      <c r="K67" s="79"/>
      <c r="L67" s="69"/>
      <c r="M67" s="79"/>
      <c r="N67" s="69"/>
      <c r="O67" s="79"/>
      <c r="P67" s="69">
        <f>SUM(Erholung[[#This Row],[Januar]:[Dezember]])</f>
        <v>0</v>
      </c>
      <c r="Q67" s="71"/>
    </row>
    <row r="68" spans="1:17" ht="15.95" customHeight="1">
      <c r="B68" s="65"/>
      <c r="C68" s="78" t="s">
        <v>172</v>
      </c>
      <c r="D68" s="69">
        <v>39</v>
      </c>
      <c r="E68" s="79">
        <v>33</v>
      </c>
      <c r="F68" s="69">
        <v>40</v>
      </c>
      <c r="G68" s="79"/>
      <c r="H68" s="69"/>
      <c r="I68" s="79"/>
      <c r="J68" s="69"/>
      <c r="K68" s="79"/>
      <c r="L68" s="69"/>
      <c r="M68" s="79"/>
      <c r="N68" s="69"/>
      <c r="O68" s="79"/>
      <c r="P68" s="69">
        <f>SUM(Erholung[[#This Row],[Januar]:[Dezember]])</f>
        <v>112</v>
      </c>
      <c r="Q68" s="79"/>
    </row>
    <row r="69" spans="1:17" ht="21" customHeight="1" thickBot="1">
      <c r="B69" s="65"/>
      <c r="C69" s="72" t="s">
        <v>120</v>
      </c>
      <c r="D69" s="73">
        <f>SUBTOTAL(109,[Januar])</f>
        <v>39</v>
      </c>
      <c r="E69" s="74">
        <f>SUBTOTAL(109,[Februar])</f>
        <v>33</v>
      </c>
      <c r="F69" s="73">
        <f>SUBTOTAL(109,[März])</f>
        <v>40</v>
      </c>
      <c r="G69" s="74">
        <f>SUBTOTAL(109,[April])</f>
        <v>0</v>
      </c>
      <c r="H69" s="73">
        <f>SUBTOTAL(109,[Mai])</f>
        <v>0</v>
      </c>
      <c r="I69" s="74">
        <f>SUBTOTAL(109,[Juni])</f>
        <v>0</v>
      </c>
      <c r="J69" s="73">
        <f>SUBTOTAL(109,[Juli])</f>
        <v>0</v>
      </c>
      <c r="K69" s="74">
        <f>SUBTOTAL(109,[August])</f>
        <v>0</v>
      </c>
      <c r="L69" s="73">
        <f>SUBTOTAL(109,[September])</f>
        <v>0</v>
      </c>
      <c r="M69" s="74">
        <f>SUBTOTAL(109,[Oktober])</f>
        <v>0</v>
      </c>
      <c r="N69" s="73">
        <f>SUBTOTAL(109,[November])</f>
        <v>0</v>
      </c>
      <c r="O69" s="74">
        <f>SUBTOTAL(109,[Dezember])</f>
        <v>0</v>
      </c>
      <c r="P69" s="73">
        <f>SUBTOTAL(109,[Jahr])</f>
        <v>112</v>
      </c>
      <c r="Q69" s="75"/>
    </row>
    <row r="70" spans="1:17" ht="20.100000000000001" customHeight="1" thickTop="1">
      <c r="C70" s="108"/>
      <c r="D70" s="108"/>
      <c r="E70" s="108"/>
      <c r="F70" s="108"/>
      <c r="G70" s="108"/>
      <c r="H70" s="108"/>
      <c r="I70" s="108"/>
      <c r="J70" s="108"/>
      <c r="K70" s="108"/>
      <c r="L70" s="108"/>
      <c r="M70" s="108"/>
      <c r="N70" s="108"/>
      <c r="O70" s="108"/>
      <c r="P70" s="108"/>
      <c r="Q70" s="108"/>
    </row>
    <row r="71" spans="1:17" ht="21" customHeight="1">
      <c r="A71" s="39" t="s">
        <v>173</v>
      </c>
      <c r="B71" s="80"/>
      <c r="C71" s="92" t="s">
        <v>174</v>
      </c>
      <c r="D71" s="93" t="s">
        <v>103</v>
      </c>
      <c r="E71" s="91" t="s">
        <v>104</v>
      </c>
      <c r="F71" s="93" t="s">
        <v>105</v>
      </c>
      <c r="G71" s="91" t="s">
        <v>106</v>
      </c>
      <c r="H71" s="93" t="s">
        <v>107</v>
      </c>
      <c r="I71" s="91" t="s">
        <v>108</v>
      </c>
      <c r="J71" s="93" t="s">
        <v>109</v>
      </c>
      <c r="K71" s="91" t="s">
        <v>110</v>
      </c>
      <c r="L71" s="93" t="s">
        <v>111</v>
      </c>
      <c r="M71" s="91" t="s">
        <v>112</v>
      </c>
      <c r="N71" s="93" t="s">
        <v>113</v>
      </c>
      <c r="O71" s="91" t="s">
        <v>114</v>
      </c>
      <c r="P71" s="93" t="s">
        <v>115</v>
      </c>
      <c r="Q71" s="91" t="s">
        <v>116</v>
      </c>
    </row>
    <row r="72" spans="1:17" ht="15.95" customHeight="1">
      <c r="C72" s="86" t="s">
        <v>175</v>
      </c>
      <c r="D72" s="83"/>
      <c r="E72" s="79"/>
      <c r="F72" s="83"/>
      <c r="G72" s="79"/>
      <c r="H72" s="83"/>
      <c r="I72" s="79"/>
      <c r="J72" s="83"/>
      <c r="K72" s="79"/>
      <c r="L72" s="83"/>
      <c r="M72" s="79"/>
      <c r="N72" s="83"/>
      <c r="O72" s="79"/>
      <c r="P72" s="83">
        <f>SUM(GebührenUndAbonnements[[#This Row],[Januar]:[Dezember]])</f>
        <v>0</v>
      </c>
      <c r="Q72" s="79"/>
    </row>
    <row r="73" spans="1:17" ht="15.95" customHeight="1">
      <c r="B73" s="80"/>
      <c r="C73" s="78" t="s">
        <v>176</v>
      </c>
      <c r="D73" s="83"/>
      <c r="E73" s="79"/>
      <c r="F73" s="83"/>
      <c r="G73" s="79"/>
      <c r="H73" s="83"/>
      <c r="I73" s="79"/>
      <c r="J73" s="83"/>
      <c r="K73" s="79"/>
      <c r="L73" s="83"/>
      <c r="M73" s="79"/>
      <c r="N73" s="83"/>
      <c r="O73" s="79"/>
      <c r="P73" s="83">
        <f>SUM(GebührenUndAbonnements[[#This Row],[Januar]:[Dezember]])</f>
        <v>0</v>
      </c>
      <c r="Q73" s="71"/>
    </row>
    <row r="74" spans="1:17" ht="15.95" customHeight="1">
      <c r="B74" s="80"/>
      <c r="C74" s="78" t="s">
        <v>177</v>
      </c>
      <c r="D74" s="83"/>
      <c r="E74" s="79"/>
      <c r="F74" s="83"/>
      <c r="G74" s="79"/>
      <c r="H74" s="83"/>
      <c r="I74" s="79"/>
      <c r="J74" s="83"/>
      <c r="K74" s="79"/>
      <c r="L74" s="83"/>
      <c r="M74" s="79"/>
      <c r="N74" s="83"/>
      <c r="O74" s="79"/>
      <c r="P74" s="83">
        <f>SUM(GebührenUndAbonnements[[#This Row],[Januar]:[Dezember]])</f>
        <v>0</v>
      </c>
      <c r="Q74" s="79"/>
    </row>
    <row r="75" spans="1:17" ht="15.95" customHeight="1">
      <c r="B75" s="80"/>
      <c r="C75" s="78" t="s">
        <v>178</v>
      </c>
      <c r="D75" s="83"/>
      <c r="E75" s="79"/>
      <c r="F75" s="83"/>
      <c r="G75" s="79"/>
      <c r="H75" s="83"/>
      <c r="I75" s="79"/>
      <c r="J75" s="83"/>
      <c r="K75" s="79"/>
      <c r="L75" s="83"/>
      <c r="M75" s="79"/>
      <c r="N75" s="83"/>
      <c r="O75" s="79"/>
      <c r="P75" s="83">
        <f>SUM(GebührenUndAbonnements[[#This Row],[Januar]:[Dezember]])</f>
        <v>0</v>
      </c>
      <c r="Q75" s="71"/>
    </row>
    <row r="76" spans="1:17" ht="15.95" customHeight="1">
      <c r="B76" s="80"/>
      <c r="C76" s="78" t="s">
        <v>179</v>
      </c>
      <c r="D76" s="83"/>
      <c r="E76" s="79"/>
      <c r="F76" s="83"/>
      <c r="G76" s="79"/>
      <c r="H76" s="83"/>
      <c r="I76" s="79"/>
      <c r="J76" s="83"/>
      <c r="K76" s="79"/>
      <c r="L76" s="83"/>
      <c r="M76" s="79"/>
      <c r="N76" s="83"/>
      <c r="O76" s="79"/>
      <c r="P76" s="83">
        <f>SUM(GebührenUndAbonnements[[#This Row],[Januar]:[Dezember]])</f>
        <v>0</v>
      </c>
      <c r="Q76" s="79"/>
    </row>
    <row r="77" spans="1:17" ht="15.95" customHeight="1">
      <c r="B77" s="80"/>
      <c r="C77" s="78" t="s">
        <v>180</v>
      </c>
      <c r="D77" s="83">
        <v>29</v>
      </c>
      <c r="E77" s="79">
        <v>18</v>
      </c>
      <c r="F77" s="83">
        <v>17</v>
      </c>
      <c r="G77" s="79"/>
      <c r="H77" s="83"/>
      <c r="I77" s="79"/>
      <c r="J77" s="83"/>
      <c r="K77" s="79"/>
      <c r="L77" s="83"/>
      <c r="M77" s="79"/>
      <c r="N77" s="83"/>
      <c r="O77" s="79"/>
      <c r="P77" s="83">
        <f>SUM(GebührenUndAbonnements[[#This Row],[Januar]:[Dezember]])</f>
        <v>64</v>
      </c>
      <c r="Q77" s="71"/>
    </row>
    <row r="78" spans="1:17" ht="15.95" customHeight="1">
      <c r="B78" s="80"/>
      <c r="C78" s="78" t="s">
        <v>181</v>
      </c>
      <c r="D78" s="83"/>
      <c r="E78" s="79"/>
      <c r="F78" s="83"/>
      <c r="G78" s="79"/>
      <c r="H78" s="83"/>
      <c r="I78" s="79"/>
      <c r="J78" s="83"/>
      <c r="K78" s="79"/>
      <c r="L78" s="83"/>
      <c r="M78" s="79"/>
      <c r="N78" s="83"/>
      <c r="O78" s="79"/>
      <c r="P78" s="83">
        <f>SUM(GebührenUndAbonnements[[#This Row],[Januar]:[Dezember]])</f>
        <v>0</v>
      </c>
      <c r="Q78" s="79"/>
    </row>
    <row r="79" spans="1:17" ht="21" customHeight="1" thickBot="1">
      <c r="B79" s="80"/>
      <c r="C79" s="84" t="s">
        <v>120</v>
      </c>
      <c r="D79" s="85">
        <f>SUBTOTAL(109,[Januar])</f>
        <v>29</v>
      </c>
      <c r="E79" s="74">
        <f>SUBTOTAL(109,[Februar])</f>
        <v>18</v>
      </c>
      <c r="F79" s="85">
        <f>SUBTOTAL(109,[März])</f>
        <v>17</v>
      </c>
      <c r="G79" s="74">
        <f>SUBTOTAL(109,[April])</f>
        <v>0</v>
      </c>
      <c r="H79" s="85">
        <f>SUBTOTAL(109,[Mai])</f>
        <v>0</v>
      </c>
      <c r="I79" s="74">
        <f>SUBTOTAL(109,[Juni])</f>
        <v>0</v>
      </c>
      <c r="J79" s="85">
        <f>SUBTOTAL(109,[Juli])</f>
        <v>0</v>
      </c>
      <c r="K79" s="74">
        <f>SUBTOTAL(109,[August])</f>
        <v>0</v>
      </c>
      <c r="L79" s="85">
        <f>SUBTOTAL(109,[September])</f>
        <v>0</v>
      </c>
      <c r="M79" s="74">
        <f>SUBTOTAL(109,[Oktober])</f>
        <v>0</v>
      </c>
      <c r="N79" s="85">
        <f>SUBTOTAL(109,[November])</f>
        <v>0</v>
      </c>
      <c r="O79" s="74">
        <f>SUBTOTAL(109,[Dezember])</f>
        <v>0</v>
      </c>
      <c r="P79" s="85">
        <f>SUBTOTAL(109,[Jahr])</f>
        <v>64</v>
      </c>
      <c r="Q79" s="75"/>
    </row>
    <row r="80" spans="1:17" ht="20.100000000000001" customHeight="1" thickTop="1">
      <c r="C80" s="108"/>
      <c r="D80" s="108"/>
      <c r="E80" s="108"/>
      <c r="F80" s="108"/>
      <c r="G80" s="108"/>
      <c r="H80" s="108"/>
      <c r="I80" s="108"/>
      <c r="J80" s="108"/>
      <c r="K80" s="108"/>
      <c r="L80" s="108"/>
      <c r="M80" s="108"/>
      <c r="N80" s="108"/>
      <c r="O80" s="108"/>
      <c r="P80" s="108"/>
      <c r="Q80" s="108"/>
    </row>
    <row r="81" spans="1:17" ht="21" customHeight="1">
      <c r="A81" s="39" t="s">
        <v>182</v>
      </c>
      <c r="B81" s="80"/>
      <c r="C81" s="92" t="s">
        <v>183</v>
      </c>
      <c r="D81" s="93" t="s">
        <v>103</v>
      </c>
      <c r="E81" s="91" t="s">
        <v>104</v>
      </c>
      <c r="F81" s="93" t="s">
        <v>105</v>
      </c>
      <c r="G81" s="91" t="s">
        <v>106</v>
      </c>
      <c r="H81" s="93" t="s">
        <v>107</v>
      </c>
      <c r="I81" s="91" t="s">
        <v>108</v>
      </c>
      <c r="J81" s="93" t="s">
        <v>109</v>
      </c>
      <c r="K81" s="91" t="s">
        <v>110</v>
      </c>
      <c r="L81" s="93" t="s">
        <v>111</v>
      </c>
      <c r="M81" s="91" t="s">
        <v>112</v>
      </c>
      <c r="N81" s="93" t="s">
        <v>113</v>
      </c>
      <c r="O81" s="91" t="s">
        <v>114</v>
      </c>
      <c r="P81" s="93" t="s">
        <v>115</v>
      </c>
      <c r="Q81" s="91" t="s">
        <v>116</v>
      </c>
    </row>
    <row r="82" spans="1:17" ht="15.95" customHeight="1">
      <c r="B82" s="80"/>
      <c r="C82" s="78" t="s">
        <v>184</v>
      </c>
      <c r="D82" s="83"/>
      <c r="E82" s="79"/>
      <c r="F82" s="83">
        <v>29</v>
      </c>
      <c r="G82" s="79"/>
      <c r="H82" s="83"/>
      <c r="I82" s="79"/>
      <c r="J82" s="83"/>
      <c r="K82" s="79"/>
      <c r="L82" s="83"/>
      <c r="M82" s="79"/>
      <c r="N82" s="83"/>
      <c r="O82" s="79"/>
      <c r="P82" s="83">
        <f>SUM(Persönlichen[[#This Row],[Januar]:[Dezember]])</f>
        <v>29</v>
      </c>
      <c r="Q82" s="79"/>
    </row>
    <row r="83" spans="1:17" ht="15.95" customHeight="1">
      <c r="B83" s="80"/>
      <c r="C83" s="78" t="s">
        <v>185</v>
      </c>
      <c r="D83" s="83"/>
      <c r="E83" s="79">
        <v>35</v>
      </c>
      <c r="F83" s="83"/>
      <c r="G83" s="79"/>
      <c r="H83" s="83"/>
      <c r="I83" s="79"/>
      <c r="J83" s="83"/>
      <c r="K83" s="79"/>
      <c r="L83" s="83"/>
      <c r="M83" s="79"/>
      <c r="N83" s="83"/>
      <c r="O83" s="79"/>
      <c r="P83" s="83">
        <f>SUM(Persönlichen[[#This Row],[Januar]:[Dezember]])</f>
        <v>35</v>
      </c>
      <c r="Q83" s="71"/>
    </row>
    <row r="84" spans="1:17" ht="15.95" customHeight="1">
      <c r="B84" s="80"/>
      <c r="C84" s="78" t="s">
        <v>186</v>
      </c>
      <c r="D84" s="83">
        <v>25</v>
      </c>
      <c r="E84" s="79">
        <v>25</v>
      </c>
      <c r="F84" s="83">
        <v>25</v>
      </c>
      <c r="G84" s="79"/>
      <c r="H84" s="83"/>
      <c r="I84" s="79"/>
      <c r="J84" s="83"/>
      <c r="K84" s="79"/>
      <c r="L84" s="83"/>
      <c r="M84" s="79"/>
      <c r="N84" s="83"/>
      <c r="O84" s="79"/>
      <c r="P84" s="83">
        <f>SUM(Persönlichen[[#This Row],[Januar]:[Dezember]])</f>
        <v>75</v>
      </c>
      <c r="Q84" s="79"/>
    </row>
    <row r="85" spans="1:17" ht="15.95" customHeight="1">
      <c r="B85" s="80"/>
      <c r="C85" s="78" t="s">
        <v>187</v>
      </c>
      <c r="D85" s="83"/>
      <c r="E85" s="79"/>
      <c r="F85" s="83"/>
      <c r="G85" s="79"/>
      <c r="H85" s="83"/>
      <c r="I85" s="79"/>
      <c r="J85" s="83"/>
      <c r="K85" s="79"/>
      <c r="L85" s="83"/>
      <c r="M85" s="79"/>
      <c r="N85" s="83"/>
      <c r="O85" s="79"/>
      <c r="P85" s="83">
        <f>SUM(Persönlichen[[#This Row],[Januar]:[Dezember]])</f>
        <v>0</v>
      </c>
      <c r="Q85" s="71"/>
    </row>
    <row r="86" spans="1:17" ht="15.95" customHeight="1">
      <c r="B86" s="80"/>
      <c r="C86" s="78" t="s">
        <v>188</v>
      </c>
      <c r="D86" s="83"/>
      <c r="E86" s="79"/>
      <c r="F86" s="83"/>
      <c r="G86" s="79"/>
      <c r="H86" s="83"/>
      <c r="I86" s="79"/>
      <c r="J86" s="83"/>
      <c r="K86" s="79"/>
      <c r="L86" s="83"/>
      <c r="M86" s="79"/>
      <c r="N86" s="83"/>
      <c r="O86" s="79"/>
      <c r="P86" s="83">
        <f>SUM(Persönlichen[[#This Row],[Januar]:[Dezember]])</f>
        <v>0</v>
      </c>
      <c r="Q86" s="79"/>
    </row>
    <row r="87" spans="1:17" ht="21" customHeight="1" thickBot="1">
      <c r="B87" s="80"/>
      <c r="C87" s="84" t="s">
        <v>120</v>
      </c>
      <c r="D87" s="85">
        <f>SUBTOTAL(109,[Januar])</f>
        <v>25</v>
      </c>
      <c r="E87" s="74">
        <f>SUBTOTAL(109,[Februar])</f>
        <v>60</v>
      </c>
      <c r="F87" s="85">
        <f>SUBTOTAL(109,[März])</f>
        <v>54</v>
      </c>
      <c r="G87" s="74">
        <f>SUBTOTAL(109,[April])</f>
        <v>0</v>
      </c>
      <c r="H87" s="85">
        <f>SUBTOTAL(109,[Mai])</f>
        <v>0</v>
      </c>
      <c r="I87" s="74">
        <f>SUBTOTAL(109,[Juni])</f>
        <v>0</v>
      </c>
      <c r="J87" s="85">
        <f>SUBTOTAL(109,[Juli])</f>
        <v>0</v>
      </c>
      <c r="K87" s="74">
        <f>SUBTOTAL(109,[August])</f>
        <v>0</v>
      </c>
      <c r="L87" s="85">
        <f>SUBTOTAL(109,[September])</f>
        <v>0</v>
      </c>
      <c r="M87" s="74">
        <f>SUBTOTAL(109,[Oktober])</f>
        <v>0</v>
      </c>
      <c r="N87" s="85">
        <f>SUBTOTAL(109,[November])</f>
        <v>0</v>
      </c>
      <c r="O87" s="74">
        <f>SUBTOTAL(109,[Dezember])</f>
        <v>0</v>
      </c>
      <c r="P87" s="85">
        <f>SUBTOTAL(109,[Jahr])</f>
        <v>139</v>
      </c>
      <c r="Q87" s="75"/>
    </row>
    <row r="88" spans="1:17" ht="20.100000000000001" customHeight="1" thickTop="1">
      <c r="C88" s="108"/>
      <c r="D88" s="108"/>
      <c r="E88" s="108"/>
      <c r="F88" s="108"/>
      <c r="G88" s="108"/>
      <c r="H88" s="108"/>
      <c r="I88" s="108"/>
      <c r="J88" s="108"/>
      <c r="K88" s="108"/>
      <c r="L88" s="108"/>
      <c r="M88" s="108"/>
      <c r="N88" s="108"/>
      <c r="O88" s="108"/>
      <c r="P88" s="108"/>
      <c r="Q88" s="108"/>
    </row>
    <row r="89" spans="1:17" ht="21" customHeight="1">
      <c r="A89" s="39" t="s">
        <v>189</v>
      </c>
      <c r="B89" s="65"/>
      <c r="C89" s="89" t="s">
        <v>190</v>
      </c>
      <c r="D89" s="90" t="s">
        <v>103</v>
      </c>
      <c r="E89" s="91" t="s">
        <v>104</v>
      </c>
      <c r="F89" s="90" t="s">
        <v>105</v>
      </c>
      <c r="G89" s="91" t="s">
        <v>106</v>
      </c>
      <c r="H89" s="90" t="s">
        <v>107</v>
      </c>
      <c r="I89" s="91" t="s">
        <v>108</v>
      </c>
      <c r="J89" s="90" t="s">
        <v>109</v>
      </c>
      <c r="K89" s="91" t="s">
        <v>110</v>
      </c>
      <c r="L89" s="90" t="s">
        <v>111</v>
      </c>
      <c r="M89" s="91" t="s">
        <v>112</v>
      </c>
      <c r="N89" s="90" t="s">
        <v>113</v>
      </c>
      <c r="O89" s="91" t="s">
        <v>114</v>
      </c>
      <c r="P89" s="90" t="s">
        <v>115</v>
      </c>
      <c r="Q89" s="91" t="s">
        <v>116</v>
      </c>
    </row>
    <row r="90" spans="1:17" ht="15.95" customHeight="1">
      <c r="B90" s="65"/>
      <c r="C90" s="78" t="s">
        <v>191</v>
      </c>
      <c r="D90" s="69">
        <v>25</v>
      </c>
      <c r="E90" s="79">
        <v>25</v>
      </c>
      <c r="F90" s="69">
        <v>25</v>
      </c>
      <c r="G90" s="79"/>
      <c r="H90" s="69"/>
      <c r="I90" s="79"/>
      <c r="J90" s="69"/>
      <c r="K90" s="79"/>
      <c r="L90" s="69"/>
      <c r="M90" s="79"/>
      <c r="N90" s="69"/>
      <c r="O90" s="79"/>
      <c r="P90" s="69">
        <f>SUM(Finanzen[[#This Row],[Januar]:[Dezember]])</f>
        <v>75</v>
      </c>
      <c r="Q90" s="79"/>
    </row>
    <row r="91" spans="1:17" ht="15.95" customHeight="1">
      <c r="B91" s="65"/>
      <c r="C91" s="78" t="s">
        <v>192</v>
      </c>
      <c r="D91" s="69">
        <v>45</v>
      </c>
      <c r="E91" s="79">
        <v>45</v>
      </c>
      <c r="F91" s="69">
        <v>45</v>
      </c>
      <c r="G91" s="79"/>
      <c r="H91" s="69"/>
      <c r="I91" s="79"/>
      <c r="J91" s="69"/>
      <c r="K91" s="79"/>
      <c r="L91" s="69"/>
      <c r="M91" s="79"/>
      <c r="N91" s="69"/>
      <c r="O91" s="79"/>
      <c r="P91" s="69">
        <f>SUM(Finanzen[[#This Row],[Januar]:[Dezember]])</f>
        <v>135</v>
      </c>
      <c r="Q91" s="71"/>
    </row>
    <row r="92" spans="1:17" ht="15.95" customHeight="1">
      <c r="B92" s="65"/>
      <c r="C92" s="78" t="s">
        <v>193</v>
      </c>
      <c r="D92" s="69">
        <v>75</v>
      </c>
      <c r="E92" s="79">
        <v>75</v>
      </c>
      <c r="F92" s="69">
        <v>75</v>
      </c>
      <c r="G92" s="79"/>
      <c r="H92" s="69"/>
      <c r="I92" s="79"/>
      <c r="J92" s="69"/>
      <c r="K92" s="79"/>
      <c r="L92" s="69"/>
      <c r="M92" s="79"/>
      <c r="N92" s="69"/>
      <c r="O92" s="79"/>
      <c r="P92" s="69">
        <f>SUM(Finanzen[[#This Row],[Januar]:[Dezember]])</f>
        <v>225</v>
      </c>
      <c r="Q92" s="79"/>
    </row>
    <row r="93" spans="1:17" ht="15.95" customHeight="1">
      <c r="B93" s="65"/>
      <c r="C93" s="78" t="s">
        <v>194</v>
      </c>
      <c r="D93" s="69"/>
      <c r="E93" s="79"/>
      <c r="F93" s="69"/>
      <c r="G93" s="79"/>
      <c r="H93" s="69"/>
      <c r="I93" s="79"/>
      <c r="J93" s="69"/>
      <c r="K93" s="79"/>
      <c r="L93" s="69"/>
      <c r="M93" s="79"/>
      <c r="N93" s="69"/>
      <c r="O93" s="79"/>
      <c r="P93" s="69">
        <f>SUM(Finanzen[[#This Row],[Januar]:[Dezember]])</f>
        <v>0</v>
      </c>
      <c r="Q93" s="71"/>
    </row>
    <row r="94" spans="1:17" ht="15.95" customHeight="1">
      <c r="B94" s="65"/>
      <c r="C94" s="78" t="s">
        <v>195</v>
      </c>
      <c r="D94" s="69">
        <v>32</v>
      </c>
      <c r="E94" s="79">
        <v>34</v>
      </c>
      <c r="F94" s="69">
        <v>1</v>
      </c>
      <c r="G94" s="79"/>
      <c r="H94" s="69"/>
      <c r="I94" s="79"/>
      <c r="J94" s="69"/>
      <c r="K94" s="79"/>
      <c r="L94" s="69"/>
      <c r="M94" s="79"/>
      <c r="N94" s="69"/>
      <c r="O94" s="79"/>
      <c r="P94" s="69">
        <f>SUM(Finanzen[[#This Row],[Januar]:[Dezember]])</f>
        <v>67</v>
      </c>
      <c r="Q94" s="79"/>
    </row>
    <row r="95" spans="1:17" ht="21" customHeight="1" thickBot="1">
      <c r="B95" s="65"/>
      <c r="C95" s="72" t="s">
        <v>120</v>
      </c>
      <c r="D95" s="73">
        <f>SUBTOTAL(109,[Januar])</f>
        <v>177</v>
      </c>
      <c r="E95" s="74">
        <f>SUBTOTAL(109,[Februar])</f>
        <v>179</v>
      </c>
      <c r="F95" s="73">
        <f>SUBTOTAL(109,[März])</f>
        <v>146</v>
      </c>
      <c r="G95" s="74">
        <f>SUBTOTAL(109,[April])</f>
        <v>0</v>
      </c>
      <c r="H95" s="73">
        <f>SUBTOTAL(109,[Mai])</f>
        <v>0</v>
      </c>
      <c r="I95" s="74">
        <f>SUBTOTAL(109,[Juni])</f>
        <v>0</v>
      </c>
      <c r="J95" s="73">
        <f>SUBTOTAL(109,[Juli])</f>
        <v>0</v>
      </c>
      <c r="K95" s="74">
        <f>SUBTOTAL(109,[August])</f>
        <v>0</v>
      </c>
      <c r="L95" s="73">
        <f>SUBTOTAL(109,[September])</f>
        <v>0</v>
      </c>
      <c r="M95" s="74">
        <f>SUBTOTAL(109,[Oktober])</f>
        <v>0</v>
      </c>
      <c r="N95" s="73">
        <f>SUBTOTAL(109,[November])</f>
        <v>0</v>
      </c>
      <c r="O95" s="74">
        <f>SUBTOTAL(109,[Dezember])</f>
        <v>0</v>
      </c>
      <c r="P95" s="73">
        <f>SUBTOTAL(109,[Jahr])</f>
        <v>502</v>
      </c>
      <c r="Q95" s="75"/>
    </row>
    <row r="96" spans="1:17" ht="20.100000000000001" customHeight="1" thickTop="1">
      <c r="C96" s="108"/>
      <c r="D96" s="108"/>
      <c r="E96" s="108"/>
      <c r="F96" s="108"/>
      <c r="G96" s="108"/>
      <c r="H96" s="108"/>
      <c r="I96" s="108"/>
      <c r="J96" s="108"/>
      <c r="K96" s="108"/>
      <c r="L96" s="108"/>
      <c r="M96" s="108"/>
      <c r="N96" s="108"/>
      <c r="O96" s="108"/>
      <c r="P96" s="108"/>
      <c r="Q96" s="108"/>
    </row>
    <row r="97" spans="1:17" ht="21" customHeight="1">
      <c r="A97" s="39" t="s">
        <v>196</v>
      </c>
      <c r="B97" s="65"/>
      <c r="C97" s="89" t="s">
        <v>197</v>
      </c>
      <c r="D97" s="90" t="s">
        <v>103</v>
      </c>
      <c r="E97" s="49" t="s">
        <v>104</v>
      </c>
      <c r="F97" s="90" t="s">
        <v>105</v>
      </c>
      <c r="G97" s="49" t="s">
        <v>106</v>
      </c>
      <c r="H97" s="90" t="s">
        <v>107</v>
      </c>
      <c r="I97" s="91" t="s">
        <v>108</v>
      </c>
      <c r="J97" s="90" t="s">
        <v>109</v>
      </c>
      <c r="K97" s="91" t="s">
        <v>110</v>
      </c>
      <c r="L97" s="90" t="s">
        <v>111</v>
      </c>
      <c r="M97" s="91" t="s">
        <v>112</v>
      </c>
      <c r="N97" s="90" t="s">
        <v>113</v>
      </c>
      <c r="O97" s="91" t="s">
        <v>114</v>
      </c>
      <c r="P97" s="90" t="s">
        <v>115</v>
      </c>
      <c r="Q97" s="91" t="s">
        <v>116</v>
      </c>
    </row>
    <row r="98" spans="1:17" ht="15.95" customHeight="1">
      <c r="B98" s="65"/>
      <c r="C98" s="78" t="s">
        <v>119</v>
      </c>
      <c r="D98" s="69"/>
      <c r="E98" s="79"/>
      <c r="F98" s="69"/>
      <c r="G98" s="79"/>
      <c r="H98" s="69"/>
      <c r="I98" s="79"/>
      <c r="J98" s="69"/>
      <c r="K98" s="79"/>
      <c r="L98" s="69"/>
      <c r="M98" s="79"/>
      <c r="N98" s="69"/>
      <c r="O98" s="79"/>
      <c r="P98" s="69">
        <f>SUM(Verschiedenes[[#This Row],[Januar]:[Dezember]])</f>
        <v>0</v>
      </c>
      <c r="Q98" s="79"/>
    </row>
    <row r="99" spans="1:17" ht="15.95" customHeight="1">
      <c r="B99" s="65"/>
      <c r="C99" s="78" t="s">
        <v>119</v>
      </c>
      <c r="D99" s="69"/>
      <c r="E99" s="79"/>
      <c r="F99" s="69"/>
      <c r="G99" s="79"/>
      <c r="H99" s="69"/>
      <c r="I99" s="79"/>
      <c r="J99" s="69"/>
      <c r="K99" s="79"/>
      <c r="L99" s="69"/>
      <c r="M99" s="79"/>
      <c r="N99" s="69"/>
      <c r="O99" s="79"/>
      <c r="P99" s="69">
        <f>SUM(Verschiedenes[[#This Row],[Januar]:[Dezember]])</f>
        <v>0</v>
      </c>
      <c r="Q99" s="71"/>
    </row>
    <row r="100" spans="1:17" ht="15.95" customHeight="1">
      <c r="B100" s="65"/>
      <c r="C100" s="78" t="s">
        <v>119</v>
      </c>
      <c r="D100" s="69"/>
      <c r="E100" s="79"/>
      <c r="F100" s="69"/>
      <c r="G100" s="79"/>
      <c r="H100" s="69"/>
      <c r="I100" s="79"/>
      <c r="J100" s="69"/>
      <c r="K100" s="79"/>
      <c r="L100" s="69"/>
      <c r="M100" s="79"/>
      <c r="N100" s="69"/>
      <c r="O100" s="79"/>
      <c r="P100" s="69">
        <f>SUM(Verschiedenes[[#This Row],[Januar]:[Dezember]])</f>
        <v>0</v>
      </c>
      <c r="Q100" s="79"/>
    </row>
    <row r="101" spans="1:17" ht="15.95" customHeight="1">
      <c r="B101" s="65"/>
      <c r="C101" s="78" t="s">
        <v>119</v>
      </c>
      <c r="D101" s="69"/>
      <c r="E101" s="79"/>
      <c r="F101" s="69"/>
      <c r="G101" s="79"/>
      <c r="H101" s="69"/>
      <c r="I101" s="79"/>
      <c r="J101" s="69"/>
      <c r="K101" s="79"/>
      <c r="L101" s="69"/>
      <c r="M101" s="79"/>
      <c r="N101" s="69"/>
      <c r="O101" s="79"/>
      <c r="P101" s="69">
        <f>SUM(Verschiedenes[[#This Row],[Januar]:[Dezember]])</f>
        <v>0</v>
      </c>
      <c r="Q101" s="71"/>
    </row>
    <row r="102" spans="1:17" ht="15.95" customHeight="1">
      <c r="B102" s="65"/>
      <c r="C102" s="78" t="s">
        <v>119</v>
      </c>
      <c r="D102" s="69"/>
      <c r="E102" s="79"/>
      <c r="F102" s="69"/>
      <c r="G102" s="79"/>
      <c r="H102" s="69"/>
      <c r="I102" s="79"/>
      <c r="J102" s="69"/>
      <c r="K102" s="79"/>
      <c r="L102" s="69"/>
      <c r="M102" s="79"/>
      <c r="N102" s="69"/>
      <c r="O102" s="79"/>
      <c r="P102" s="69">
        <f>SUM(Verschiedenes[[#This Row],[Januar]:[Dezember]])</f>
        <v>0</v>
      </c>
      <c r="Q102" s="79"/>
    </row>
    <row r="103" spans="1:17" ht="21" customHeight="1" thickBot="1">
      <c r="C103" s="72" t="s">
        <v>120</v>
      </c>
      <c r="D103" s="73">
        <f>SUBTOTAL(109,[Januar])</f>
        <v>0</v>
      </c>
      <c r="E103" s="74">
        <f>SUBTOTAL(109,[Februar])</f>
        <v>0</v>
      </c>
      <c r="F103" s="73">
        <f>SUBTOTAL(109,[März])</f>
        <v>0</v>
      </c>
      <c r="G103" s="74">
        <f>SUBTOTAL(109,[April])</f>
        <v>0</v>
      </c>
      <c r="H103" s="73">
        <f>SUBTOTAL(109,[Mai])</f>
        <v>0</v>
      </c>
      <c r="I103" s="74">
        <f>SUBTOTAL(109,[Juni])</f>
        <v>0</v>
      </c>
      <c r="J103" s="73">
        <f>SUBTOTAL(109,[Juli])</f>
        <v>0</v>
      </c>
      <c r="K103" s="74">
        <f>SUBTOTAL(109,[August])</f>
        <v>0</v>
      </c>
      <c r="L103" s="73">
        <f>SUBTOTAL(109,[September])</f>
        <v>0</v>
      </c>
      <c r="M103" s="74">
        <f>SUBTOTAL(109,[Oktober])</f>
        <v>0</v>
      </c>
      <c r="N103" s="73">
        <f>SUBTOTAL(109,[November])</f>
        <v>0</v>
      </c>
      <c r="O103" s="74">
        <f>SUBTOTAL(109,[Dezember])</f>
        <v>0</v>
      </c>
      <c r="P103" s="73">
        <f>SUBTOTAL(109,[Jahr])</f>
        <v>0</v>
      </c>
      <c r="Q103" s="75"/>
    </row>
    <row r="104" spans="1:17" ht="20.100000000000001" customHeight="1" thickTop="1">
      <c r="C104" s="108"/>
      <c r="D104" s="108"/>
      <c r="E104" s="108"/>
      <c r="F104" s="108"/>
      <c r="G104" s="108"/>
      <c r="H104" s="108"/>
      <c r="I104" s="108"/>
      <c r="J104" s="108"/>
      <c r="K104" s="108"/>
      <c r="L104" s="108"/>
      <c r="M104" s="108"/>
      <c r="N104" s="108"/>
      <c r="O104" s="108"/>
      <c r="P104" s="108"/>
      <c r="Q104" s="108"/>
    </row>
    <row r="105" spans="1:17" ht="21" customHeight="1" thickBot="1">
      <c r="A105" s="39" t="s">
        <v>198</v>
      </c>
      <c r="B105" s="45"/>
      <c r="C105" s="94" t="s">
        <v>199</v>
      </c>
      <c r="D105" s="95" t="s">
        <v>88</v>
      </c>
      <c r="E105" s="96" t="s">
        <v>89</v>
      </c>
      <c r="F105" s="95" t="s">
        <v>90</v>
      </c>
      <c r="G105" s="96" t="s">
        <v>91</v>
      </c>
      <c r="H105" s="95" t="s">
        <v>92</v>
      </c>
      <c r="I105" s="96" t="s">
        <v>93</v>
      </c>
      <c r="J105" s="95" t="s">
        <v>94</v>
      </c>
      <c r="K105" s="96" t="s">
        <v>95</v>
      </c>
      <c r="L105" s="95" t="s">
        <v>96</v>
      </c>
      <c r="M105" s="96" t="s">
        <v>97</v>
      </c>
      <c r="N105" s="95" t="s">
        <v>98</v>
      </c>
      <c r="O105" s="96" t="s">
        <v>99</v>
      </c>
      <c r="P105" s="95" t="s">
        <v>100</v>
      </c>
      <c r="Q105" s="97" t="s">
        <v>200</v>
      </c>
    </row>
    <row r="106" spans="1:17" ht="15.95" customHeight="1">
      <c r="B106" s="45"/>
      <c r="C106" s="98" t="s">
        <v>201</v>
      </c>
      <c r="D106" s="99">
        <f>SUM(Verschiedenes[[#Totals],[Januar]],Finanzen[[#Totals],[Januar]],Persönlichen[[#Totals],[Januar]],GebührenUndAbonnements[[#Totals],[Januar]],Erholung[[#Totals],[Januar]],Urlaub[[#Totals],[Januar]],Gesundheit[[#Totals],[Januar]],Unterhaltung[[#Totals],[Januar]],Anreise[[#Totals],[Januar]],Täglich[[#Totals],[Januar]],Zuhause[[#Totals],[Januar]])</f>
        <v>2787</v>
      </c>
      <c r="E106" s="100">
        <f>SUM(Verschiedenes[[#Totals],[Februar]],Finanzen[[#Totals],[Februar]],Persönlichen[[#Totals],[Februar]],GebührenUndAbonnements[[#Totals],[Februar]],Erholung[[#Totals],[Februar]],Urlaub[[#Totals],[Februar]],Gesundheit[[#Totals],[Februar]],Unterhaltung[[#Totals],[Februar]],Anreise[[#Totals],[Februar]],Täglich[[#Totals],[Februar]],Zuhause[[#Totals],[Februar]])</f>
        <v>3529</v>
      </c>
      <c r="F106" s="99">
        <f>SUM(Verschiedenes[[#Totals],[März]],Finanzen[[#Totals],[März]],Persönlichen[[#Totals],[März]],GebührenUndAbonnements[[#Totals],[März]],Erholung[[#Totals],[März]],Urlaub[[#Totals],[März]],Gesundheit[[#Totals],[März]],Unterhaltung[[#Totals],[März]],Anreise[[#Totals],[März]],Täglich[[#Totals],[März]],Zuhause[[#Totals],[März]])</f>
        <v>2818</v>
      </c>
      <c r="G106" s="100">
        <f>SUM(Verschiedenes[[#Totals],[April]],Finanzen[[#Totals],[April]],Persönlichen[[#Totals],[April]],GebührenUndAbonnements[[#Totals],[April]],Erholung[[#Totals],[April]],Urlaub[[#Totals],[April]],Gesundheit[[#Totals],[April]],Unterhaltung[[#Totals],[April]],Anreise[[#Totals],[April]],Täglich[[#Totals],[April]],Zuhause[[#Totals],[April]])</f>
        <v>850</v>
      </c>
      <c r="H106" s="99">
        <f>SUM(Verschiedenes[[#Totals],[Mai]],Finanzen[[#Totals],[Mai]],Persönlichen[[#Totals],[Mai]],GebührenUndAbonnements[[#Totals],[Mai]],Erholung[[#Totals],[Mai]],Urlaub[[#Totals],[Mai]],Gesundheit[[#Totals],[Mai]],Unterhaltung[[#Totals],[Mai]],Anreise[[#Totals],[Mai]],Täglich[[#Totals],[Mai]],Zuhause[[#Totals],[Mai]])</f>
        <v>850</v>
      </c>
      <c r="I106" s="100">
        <f>SUM(Verschiedenes[[#Totals],[Juni]],Finanzen[[#Totals],[Juni]],Persönlichen[[#Totals],[Juni]],GebührenUndAbonnements[[#Totals],[Juni]],Erholung[[#Totals],[Juni]],Urlaub[[#Totals],[Juni]],Gesundheit[[#Totals],[Juni]],Unterhaltung[[#Totals],[Juni]],Anreise[[#Totals],[Juni]],Täglich[[#Totals],[Juni]],Zuhause[[#Totals],[Juni]])</f>
        <v>850</v>
      </c>
      <c r="J106" s="99">
        <f>SUM(Verschiedenes[[#Totals],[Juli]],Finanzen[[#Totals],[Juli]],Persönlichen[[#Totals],[Juli]],GebührenUndAbonnements[[#Totals],[Juli]],Erholung[[#Totals],[Juli]],Urlaub[[#Totals],[Juli]],Gesundheit[[#Totals],[Juli]],Unterhaltung[[#Totals],[Juli]],Anreise[[#Totals],[Juli]],Täglich[[#Totals],[Juli]],Zuhause[[#Totals],[Juli]])</f>
        <v>850</v>
      </c>
      <c r="K106" s="100">
        <f>SUM(Verschiedenes[[#Totals],[August]],Finanzen[[#Totals],[August]],Persönlichen[[#Totals],[August]],GebührenUndAbonnements[[#Totals],[August]],Erholung[[#Totals],[August]],Urlaub[[#Totals],[August]],Gesundheit[[#Totals],[August]],Unterhaltung[[#Totals],[August]],Anreise[[#Totals],[August]],Täglich[[#Totals],[August]],Zuhause[[#Totals],[August]])</f>
        <v>850</v>
      </c>
      <c r="L106" s="99">
        <f>SUM(Verschiedenes[[#Totals],[September]],Finanzen[[#Totals],[September]],Persönlichen[[#Totals],[September]],GebührenUndAbonnements[[#Totals],[September]],Erholung[[#Totals],[September]],Urlaub[[#Totals],[September]],Gesundheit[[#Totals],[September]],Unterhaltung[[#Totals],[September]],Anreise[[#Totals],[September]],Täglich[[#Totals],[September]],Zuhause[[#Totals],[September]])</f>
        <v>750</v>
      </c>
      <c r="M106" s="100">
        <f>SUM(Verschiedenes[[#Totals],[Oktober]],Finanzen[[#Totals],[Oktober]],Persönlichen[[#Totals],[Oktober]],GebührenUndAbonnements[[#Totals],[Oktober]],Erholung[[#Totals],[Oktober]],Urlaub[[#Totals],[Oktober]],Gesundheit[[#Totals],[Oktober]],Unterhaltung[[#Totals],[Oktober]],Anreise[[#Totals],[Oktober]],Täglich[[#Totals],[Oktober]],Zuhause[[#Totals],[Oktober]])</f>
        <v>750</v>
      </c>
      <c r="N106" s="99">
        <f>SUM(Verschiedenes[[#Totals],[November]],Finanzen[[#Totals],[November]],Persönlichen[[#Totals],[November]],GebührenUndAbonnements[[#Totals],[November]],Erholung[[#Totals],[November]],Urlaub[[#Totals],[November]],Gesundheit[[#Totals],[November]],Unterhaltung[[#Totals],[November]],Anreise[[#Totals],[November]],Täglich[[#Totals],[November]],Zuhause[[#Totals],[November]])</f>
        <v>750</v>
      </c>
      <c r="O106" s="100">
        <f>SUM(Verschiedenes[[#Totals],[Dezember]],Finanzen[[#Totals],[Dezember]],Persönlichen[[#Totals],[Dezember]],GebührenUndAbonnements[[#Totals],[Dezember]],Erholung[[#Totals],[Dezember]],Urlaub[[#Totals],[Dezember]],Gesundheit[[#Totals],[Dezember]],Unterhaltung[[#Totals],[Dezember]],Anreise[[#Totals],[Dezember]],Täglich[[#Totals],[Dezember]],Zuhause[[#Totals],[Dezember]])</f>
        <v>750</v>
      </c>
      <c r="P106" s="99">
        <f>SUM(Verschiedenes[[#Totals],[Jahr]],Finanzen[[#Totals],[Jahr]],Persönlichen[[#Totals],[Jahr]],GebührenUndAbonnements[[#Totals],[Jahr]],Erholung[[#Totals],[Jahr]],Urlaub[[#Totals],[Jahr]],Gesundheit[[#Totals],[Jahr]],Unterhaltung[[#Totals],[Jahr]],Anreise[[#Totals],[Jahr]],Täglich[[#Totals],[Jahr]],Zuhause[[#Totals],[Jahr]])</f>
        <v>16384</v>
      </c>
      <c r="Q106" s="100"/>
    </row>
    <row r="107" spans="1:17" ht="15.95" customHeight="1">
      <c r="B107" s="45"/>
      <c r="C107" s="98" t="s">
        <v>202</v>
      </c>
      <c r="D107" s="99">
        <f>Einkünfte[[#Totals],[Januar]]-D106</f>
        <v>712</v>
      </c>
      <c r="E107" s="100">
        <f>Einkünfte[[#Totals],[Februar]]-E106</f>
        <v>-286</v>
      </c>
      <c r="F107" s="99">
        <f>Einkünfte[[#Totals],[März]]-F106</f>
        <v>162</v>
      </c>
      <c r="G107" s="100">
        <f>Einkünfte[[#Totals],[April]]-G106</f>
        <v>1150</v>
      </c>
      <c r="H107" s="99">
        <f>Einkünfte[[#Totals],[Mai]]-H106</f>
        <v>1150</v>
      </c>
      <c r="I107" s="100">
        <f>Einkünfte[[#Totals],[Juni]]-I106</f>
        <v>2350</v>
      </c>
      <c r="J107" s="99">
        <f>Einkünfte[[#Totals],[Juli]]-J106</f>
        <v>2150</v>
      </c>
      <c r="K107" s="100">
        <f>Einkünfte[[#Totals],[August]]-K106</f>
        <v>1650</v>
      </c>
      <c r="L107" s="99">
        <f>Einkünfte[[#Totals],[September]]-L106</f>
        <v>2450</v>
      </c>
      <c r="M107" s="100">
        <f>Einkünfte[[#Totals],[Oktober]]-M106</f>
        <v>2039</v>
      </c>
      <c r="N107" s="99">
        <f>Einkünfte[[#Totals],[November]]-N106</f>
        <v>3839</v>
      </c>
      <c r="O107" s="100">
        <f>Einkünfte[[#Totals],[Dezember]]-O106</f>
        <v>1750</v>
      </c>
      <c r="P107" s="99">
        <f>Einkünfte[[#Totals],[Jahr]]-P106</f>
        <v>19116</v>
      </c>
      <c r="Q107" s="100"/>
    </row>
    <row r="108" spans="1:17" ht="8.1" customHeight="1">
      <c r="B108" s="45"/>
      <c r="C108" s="101"/>
      <c r="D108" s="102"/>
      <c r="E108" s="101"/>
      <c r="F108" s="102"/>
      <c r="G108" s="101"/>
      <c r="H108" s="102"/>
      <c r="I108" s="101"/>
      <c r="J108" s="102"/>
      <c r="K108" s="101"/>
      <c r="L108" s="102"/>
      <c r="M108" s="101"/>
      <c r="N108" s="102"/>
      <c r="O108" s="101"/>
      <c r="P108" s="102"/>
      <c r="Q108" s="101"/>
    </row>
  </sheetData>
  <mergeCells count="12">
    <mergeCell ref="C104:Q104"/>
    <mergeCell ref="B2:D2"/>
    <mergeCell ref="E2:P2"/>
    <mergeCell ref="C28:Q28"/>
    <mergeCell ref="C37:Q37"/>
    <mergeCell ref="C44:Q44"/>
    <mergeCell ref="C54:Q54"/>
    <mergeCell ref="C63:Q63"/>
    <mergeCell ref="C70:Q70"/>
    <mergeCell ref="C80:Q80"/>
    <mergeCell ref="C88:Q88"/>
    <mergeCell ref="C96:Q96"/>
  </mergeCells>
  <conditionalFormatting sqref="D107:P107">
    <cfRule type="cellIs" dxfId="406" priority="1" operator="lessThan">
      <formula>0</formula>
    </cfRule>
  </conditionalFormatting>
  <pageMargins left="0.7" right="0.7" top="0.78740157499999996" bottom="0.78740157499999996" header="0.3" footer="0.3"/>
  <drawing r:id="rId1"/>
  <tableParts count="13">
    <tablePart r:id="rId2"/>
    <tablePart r:id="rId3"/>
    <tablePart r:id="rId4"/>
    <tablePart r:id="rId5"/>
    <tablePart r:id="rId6"/>
    <tablePart r:id="rId7"/>
    <tablePart r:id="rId8"/>
    <tablePart r:id="rId9"/>
    <tablePart r:id="rId10"/>
    <tablePart r:id="rId11"/>
    <tablePart r:id="rId12"/>
    <tablePart r:id="rId13"/>
    <tablePart r:id="rId14"/>
  </tableParts>
  <extLst xmlns:xr2="http://schemas.microsoft.com/office/spreadsheetml/2015/revision2">
    <ext xmlns:x14="http://schemas.microsoft.com/office/spreadsheetml/2009/9/main" uri="{05C60535-1F16-4fd2-B633-F4F36F0B64E0}">
      <x14:sparklineGroups xmlns:xm="http://schemas.microsoft.com/office/excel/2006/main">
        <x14:sparklineGroup displayEmptyCellsAs="gap" high="1" low="1" xr2:uid="{E688B05C-9A2B-4320-BD48-8881E4BB5E2B}">
          <x14:colorSeries theme="4" tint="-0.249977111117893"/>
          <x14:colorNegative theme="5"/>
          <x14:colorAxis rgb="FF000000"/>
          <x14:colorMarkers theme="5" tint="-0.249977111117893"/>
          <x14:colorFirst theme="5" tint="-0.249977111117893"/>
          <x14:colorLast theme="5" tint="-0.249977111117893"/>
          <x14:colorHigh theme="5" tint="-0.249977111117893"/>
          <x14:colorLow theme="5" tint="-0.249977111117893"/>
          <x14:sparklines>
            <x14:sparkline>
              <xm:f>Haushaltsrechnung!D14:O14</xm:f>
              <xm:sqref>Q14</xm:sqref>
            </x14:sparkline>
            <x14:sparkline>
              <xm:f>Haushaltsrechnung!D15:O15</xm:f>
              <xm:sqref>Q15</xm:sqref>
            </x14:sparkline>
            <x14:sparkline>
              <xm:f>Haushaltsrechnung!D16:O16</xm:f>
              <xm:sqref>Q16</xm:sqref>
            </x14:sparkline>
            <x14:sparkline>
              <xm:f>Haushaltsrechnung!D17:O17</xm:f>
              <xm:sqref>Q17</xm:sqref>
            </x14:sparkline>
            <x14:sparkline>
              <xm:f>Haushaltsrechnung!D18:O18</xm:f>
              <xm:sqref>Q18</xm:sqref>
            </x14:sparkline>
          </x14:sparklines>
        </x14:sparklineGroup>
        <x14:sparklineGroup displayEmptyCellsAs="gap" high="1" low="1" xr2:uid="{BF92934D-E94F-4B1A-A57C-083FFA620CDC}">
          <x14:colorSeries theme="4" tint="-0.249977111117893"/>
          <x14:colorNegative theme="5"/>
          <x14:colorAxis rgb="FF000000"/>
          <x14:colorMarkers theme="5" tint="-0.249977111117893"/>
          <x14:colorFirst theme="5" tint="-0.249977111117893"/>
          <x14:colorLast theme="5" tint="-0.249977111117893"/>
          <x14:colorHigh theme="5" tint="-0.249977111117893"/>
          <x14:colorLow theme="5" tint="-0.249977111117893"/>
          <x14:sparklines>
            <x14:sparkline>
              <xm:f>Haushaltsrechnung!D6:O6</xm:f>
              <xm:sqref>Q6</xm:sqref>
            </x14:sparkline>
            <x14:sparkline>
              <xm:f>Haushaltsrechnung!D7:O7</xm:f>
              <xm:sqref>Q7</xm:sqref>
            </x14:sparkline>
            <x14:sparkline>
              <xm:f>Haushaltsrechnung!D8:O8</xm:f>
              <xm:sqref>Q8</xm:sqref>
            </x14:sparkline>
            <x14:sparkline>
              <xm:f>Haushaltsrechnung!D9:O9</xm:f>
              <xm:sqref>Q9</xm:sqref>
            </x14:sparkline>
          </x14:sparklines>
        </x14:sparklineGroup>
        <x14:sparklineGroup displayEmptyCellsAs="gap" high="1" low="1" xr2:uid="{52D93CC1-4B37-4EA0-9928-38C93D899CB4}">
          <x14:colorSeries theme="4" tint="-0.249977111117893"/>
          <x14:colorNegative theme="5"/>
          <x14:colorAxis rgb="FF000000"/>
          <x14:colorMarkers theme="5" tint="-0.249977111117893"/>
          <x14:colorFirst theme="5" tint="-0.249977111117893"/>
          <x14:colorLast theme="5" tint="-0.249977111117893"/>
          <x14:colorHigh theme="5" tint="-0.249977111117893"/>
          <x14:colorLow theme="5" tint="-0.249977111117893"/>
          <x14:sparklines>
            <x14:sparkline>
              <xm:f>Haushaltsrechnung!D13:O13</xm:f>
              <xm:sqref>Q13</xm:sqref>
            </x14:sparkline>
          </x14:sparklines>
        </x14:sparklineGroup>
        <x14:sparklineGroup displayEmptyCellsAs="gap" high="1" low="1" xr2:uid="{9F28DFD7-A95D-44C0-9D60-17FC88CD428F}">
          <x14:colorSeries theme="4" tint="-0.249977111117893"/>
          <x14:colorNegative theme="5"/>
          <x14:colorAxis rgb="FF000000"/>
          <x14:colorMarkers theme="5" tint="-0.249977111117893"/>
          <x14:colorFirst theme="5" tint="-0.249977111117893"/>
          <x14:colorLast theme="5" tint="-0.249977111117893"/>
          <x14:colorHigh theme="5" tint="-0.249977111117893"/>
          <x14:colorLow theme="5" tint="-0.249977111117893"/>
          <x14:sparklines>
            <x14:sparkline>
              <xm:f>Haushaltsrechnung!D21:O21</xm:f>
              <xm:sqref>Q21</xm:sqref>
            </x14:sparkline>
            <x14:sparkline>
              <xm:f>Haushaltsrechnung!D22:O22</xm:f>
              <xm:sqref>Q22</xm:sqref>
            </x14:sparkline>
            <x14:sparkline>
              <xm:f>Haushaltsrechnung!D23:O23</xm:f>
              <xm:sqref>Q23</xm:sqref>
            </x14:sparkline>
            <x14:sparkline>
              <xm:f>Haushaltsrechnung!D24:O24</xm:f>
              <xm:sqref>Q24</xm:sqref>
            </x14:sparkline>
            <x14:sparkline>
              <xm:f>Haushaltsrechnung!D25:O25</xm:f>
              <xm:sqref>Q25</xm:sqref>
            </x14:sparkline>
            <x14:sparkline>
              <xm:f>Haushaltsrechnung!D26:O26</xm:f>
              <xm:sqref>Q26</xm:sqref>
            </x14:sparkline>
            <x14:sparkline>
              <xm:f>Haushaltsrechnung!D27:O27</xm:f>
              <xm:sqref>Q27</xm:sqref>
            </x14:sparkline>
          </x14:sparklines>
        </x14:sparklineGroup>
        <x14:sparklineGroup displayEmptyCellsAs="gap" high="1" low="1" xr2:uid="{7094685E-A137-43F5-8934-76803D7C06D9}">
          <x14:colorSeries theme="4" tint="-0.249977111117893"/>
          <x14:colorNegative theme="5"/>
          <x14:colorAxis rgb="FF000000"/>
          <x14:colorMarkers theme="5" tint="-0.249977111117893"/>
          <x14:colorFirst theme="5" tint="-0.249977111117893"/>
          <x14:colorLast theme="5" tint="-0.249977111117893"/>
          <x14:colorHigh theme="5" tint="-0.249977111117893"/>
          <x14:colorLow theme="5" tint="-0.249977111117893"/>
          <x14:sparklines>
            <x14:sparkline>
              <xm:f>Haushaltsrechnung!D30:O30</xm:f>
              <xm:sqref>Q30</xm:sqref>
            </x14:sparkline>
            <x14:sparkline>
              <xm:f>Haushaltsrechnung!D31:O31</xm:f>
              <xm:sqref>Q31</xm:sqref>
            </x14:sparkline>
            <x14:sparkline>
              <xm:f>Haushaltsrechnung!D32:O32</xm:f>
              <xm:sqref>Q32</xm:sqref>
            </x14:sparkline>
            <x14:sparkline>
              <xm:f>Haushaltsrechnung!D33:O33</xm:f>
              <xm:sqref>Q33</xm:sqref>
            </x14:sparkline>
            <x14:sparkline>
              <xm:f>Haushaltsrechnung!D34:O34</xm:f>
              <xm:sqref>Q34</xm:sqref>
            </x14:sparkline>
            <x14:sparkline>
              <xm:f>Haushaltsrechnung!D35:O35</xm:f>
              <xm:sqref>Q35</xm:sqref>
            </x14:sparkline>
            <x14:sparkline>
              <xm:f>Haushaltsrechnung!D36:O36</xm:f>
              <xm:sqref>Q36</xm:sqref>
            </x14:sparkline>
          </x14:sparklines>
        </x14:sparklineGroup>
        <x14:sparklineGroup displayEmptyCellsAs="gap" high="1" low="1" xr2:uid="{84805A13-9925-4CD5-83D1-959DDED379CF}">
          <x14:colorSeries theme="4" tint="-0.249977111117893"/>
          <x14:colorNegative theme="5"/>
          <x14:colorAxis rgb="FF000000"/>
          <x14:colorMarkers theme="5" tint="-0.249977111117893"/>
          <x14:colorFirst theme="5" tint="-0.249977111117893"/>
          <x14:colorLast theme="5" tint="-0.249977111117893"/>
          <x14:colorHigh theme="5" tint="-0.249977111117893"/>
          <x14:colorLow theme="5" tint="-0.249977111117893"/>
          <x14:sparklines>
            <x14:sparkline>
              <xm:f>Haushaltsrechnung!D39:O39</xm:f>
              <xm:sqref>Q39</xm:sqref>
            </x14:sparkline>
            <x14:sparkline>
              <xm:f>Haushaltsrechnung!D40:O40</xm:f>
              <xm:sqref>Q40</xm:sqref>
            </x14:sparkline>
            <x14:sparkline>
              <xm:f>Haushaltsrechnung!D41:O41</xm:f>
              <xm:sqref>Q41</xm:sqref>
            </x14:sparkline>
            <x14:sparkline>
              <xm:f>Haushaltsrechnung!D42:O42</xm:f>
              <xm:sqref>Q42</xm:sqref>
            </x14:sparkline>
            <x14:sparkline>
              <xm:f>Haushaltsrechnung!D43:O43</xm:f>
              <xm:sqref>Q43</xm:sqref>
            </x14:sparkline>
          </x14:sparklines>
        </x14:sparklineGroup>
        <x14:sparklineGroup displayEmptyCellsAs="gap" high="1" low="1" xr2:uid="{330DC6CD-E405-4325-8652-1878C6CEEC81}">
          <x14:colorSeries theme="4" tint="-0.249977111117893"/>
          <x14:colorNegative theme="5"/>
          <x14:colorAxis rgb="FF000000"/>
          <x14:colorMarkers theme="5" tint="-0.249977111117893"/>
          <x14:colorFirst theme="5" tint="-0.249977111117893"/>
          <x14:colorLast theme="5" tint="-0.249977111117893"/>
          <x14:colorHigh theme="5" tint="-0.249977111117893"/>
          <x14:colorLow theme="5" tint="-0.249977111117893"/>
          <x14:sparklines>
            <x14:sparkline>
              <xm:f>Haushaltsrechnung!D46:O46</xm:f>
              <xm:sqref>Q46</xm:sqref>
            </x14:sparkline>
            <x14:sparkline>
              <xm:f>Haushaltsrechnung!D47:O47</xm:f>
              <xm:sqref>Q47</xm:sqref>
            </x14:sparkline>
            <x14:sparkline>
              <xm:f>Haushaltsrechnung!D48:O48</xm:f>
              <xm:sqref>Q48</xm:sqref>
            </x14:sparkline>
            <x14:sparkline>
              <xm:f>Haushaltsrechnung!D49:O49</xm:f>
              <xm:sqref>Q49</xm:sqref>
            </x14:sparkline>
            <x14:sparkline>
              <xm:f>Haushaltsrechnung!D50:O50</xm:f>
              <xm:sqref>Q50</xm:sqref>
            </x14:sparkline>
            <x14:sparkline>
              <xm:f>Haushaltsrechnung!D51:O51</xm:f>
              <xm:sqref>Q51</xm:sqref>
            </x14:sparkline>
            <x14:sparkline>
              <xm:f>Haushaltsrechnung!D52:O52</xm:f>
              <xm:sqref>Q52</xm:sqref>
            </x14:sparkline>
            <x14:sparkline>
              <xm:f>Haushaltsrechnung!D53:O53</xm:f>
              <xm:sqref>Q53</xm:sqref>
            </x14:sparkline>
          </x14:sparklines>
        </x14:sparklineGroup>
        <x14:sparklineGroup displayEmptyCellsAs="gap" high="1" low="1" xr2:uid="{3CC39079-0366-4243-8205-F8AE28F0205E}">
          <x14:colorSeries theme="4" tint="-0.249977111117893"/>
          <x14:colorNegative theme="5"/>
          <x14:colorAxis rgb="FF000000"/>
          <x14:colorMarkers theme="5" tint="-0.249977111117893"/>
          <x14:colorFirst theme="5" tint="-0.249977111117893"/>
          <x14:colorLast theme="5" tint="-0.249977111117893"/>
          <x14:colorHigh theme="5" tint="-0.249977111117893"/>
          <x14:colorLow theme="5" tint="-0.249977111117893"/>
          <x14:sparklines>
            <x14:sparkline>
              <xm:f>Haushaltsrechnung!D56:O56</xm:f>
              <xm:sqref>Q56</xm:sqref>
            </x14:sparkline>
            <x14:sparkline>
              <xm:f>Haushaltsrechnung!D57:O57</xm:f>
              <xm:sqref>Q57</xm:sqref>
            </x14:sparkline>
            <x14:sparkline>
              <xm:f>Haushaltsrechnung!D58:O58</xm:f>
              <xm:sqref>Q58</xm:sqref>
            </x14:sparkline>
            <x14:sparkline>
              <xm:f>Haushaltsrechnung!D59:O59</xm:f>
              <xm:sqref>Q59</xm:sqref>
            </x14:sparkline>
            <x14:sparkline>
              <xm:f>Haushaltsrechnung!D60:O60</xm:f>
              <xm:sqref>Q60</xm:sqref>
            </x14:sparkline>
            <x14:sparkline>
              <xm:f>Haushaltsrechnung!D61:O61</xm:f>
              <xm:sqref>Q61</xm:sqref>
            </x14:sparkline>
            <x14:sparkline>
              <xm:f>Haushaltsrechnung!D62:O62</xm:f>
              <xm:sqref>Q62</xm:sqref>
            </x14:sparkline>
          </x14:sparklines>
        </x14:sparklineGroup>
        <x14:sparklineGroup displayEmptyCellsAs="gap" high="1" low="1" xr2:uid="{88F61D07-CBC4-426F-8357-AD6D231DDF3F}">
          <x14:colorSeries theme="4" tint="-0.249977111117893"/>
          <x14:colorNegative theme="5"/>
          <x14:colorAxis rgb="FF000000"/>
          <x14:colorMarkers theme="5" tint="-0.249977111117893"/>
          <x14:colorFirst theme="5" tint="-0.249977111117893"/>
          <x14:colorLast theme="5" tint="-0.249977111117893"/>
          <x14:colorHigh theme="5" tint="-0.249977111117893"/>
          <x14:colorLow theme="5" tint="-0.249977111117893"/>
          <x14:sparklines>
            <x14:sparkline>
              <xm:f>Haushaltsrechnung!D65:O65</xm:f>
              <xm:sqref>Q65</xm:sqref>
            </x14:sparkline>
            <x14:sparkline>
              <xm:f>Haushaltsrechnung!D66:O66</xm:f>
              <xm:sqref>Q66</xm:sqref>
            </x14:sparkline>
            <x14:sparkline>
              <xm:f>Haushaltsrechnung!D67:O67</xm:f>
              <xm:sqref>Q67</xm:sqref>
            </x14:sparkline>
            <x14:sparkline>
              <xm:f>Haushaltsrechnung!D68:O68</xm:f>
              <xm:sqref>Q68</xm:sqref>
            </x14:sparkline>
            <x14:sparkline>
              <xm:f>Haushaltsrechnung!D69:O69</xm:f>
              <xm:sqref>Q69</xm:sqref>
            </x14:sparkline>
          </x14:sparklines>
        </x14:sparklineGroup>
        <x14:sparklineGroup displayEmptyCellsAs="gap" high="1" low="1" xr2:uid="{4CFD4DC8-E48A-486A-84BE-09EAFBC846FD}">
          <x14:colorSeries theme="4" tint="-0.249977111117893"/>
          <x14:colorNegative theme="5"/>
          <x14:colorAxis rgb="FF000000"/>
          <x14:colorMarkers theme="5" tint="-0.249977111117893"/>
          <x14:colorFirst theme="5" tint="-0.249977111117893"/>
          <x14:colorLast theme="5" tint="-0.249977111117893"/>
          <x14:colorHigh theme="5" tint="-0.249977111117893"/>
          <x14:colorLow theme="5" tint="-0.249977111117893"/>
          <x14:sparklines>
            <x14:sparkline>
              <xm:f>Haushaltsrechnung!D72:O72</xm:f>
              <xm:sqref>Q72</xm:sqref>
            </x14:sparkline>
            <x14:sparkline>
              <xm:f>Haushaltsrechnung!D73:O73</xm:f>
              <xm:sqref>Q73</xm:sqref>
            </x14:sparkline>
            <x14:sparkline>
              <xm:f>Haushaltsrechnung!D74:O74</xm:f>
              <xm:sqref>Q74</xm:sqref>
            </x14:sparkline>
            <x14:sparkline>
              <xm:f>Haushaltsrechnung!D75:O75</xm:f>
              <xm:sqref>Q75</xm:sqref>
            </x14:sparkline>
            <x14:sparkline>
              <xm:f>Haushaltsrechnung!D76:O76</xm:f>
              <xm:sqref>Q76</xm:sqref>
            </x14:sparkline>
            <x14:sparkline>
              <xm:f>Haushaltsrechnung!D77:O77</xm:f>
              <xm:sqref>Q77</xm:sqref>
            </x14:sparkline>
            <x14:sparkline>
              <xm:f>Haushaltsrechnung!D78:O78</xm:f>
              <xm:sqref>Q78</xm:sqref>
            </x14:sparkline>
            <x14:sparkline>
              <xm:f>Haushaltsrechnung!D79:O79</xm:f>
              <xm:sqref>Q79</xm:sqref>
            </x14:sparkline>
          </x14:sparklines>
        </x14:sparklineGroup>
        <x14:sparklineGroup displayEmptyCellsAs="gap" high="1" low="1" xr2:uid="{ADE3517D-D6C0-4DE4-A214-4B946F10834E}">
          <x14:colorSeries theme="4" tint="-0.249977111117893"/>
          <x14:colorNegative theme="5"/>
          <x14:colorAxis rgb="FF000000"/>
          <x14:colorMarkers theme="5" tint="-0.249977111117893"/>
          <x14:colorFirst theme="5" tint="-0.249977111117893"/>
          <x14:colorLast theme="5" tint="-0.249977111117893"/>
          <x14:colorHigh theme="5" tint="-0.249977111117893"/>
          <x14:colorLow theme="5" tint="-0.249977111117893"/>
          <x14:sparklines>
            <x14:sparkline>
              <xm:f>Haushaltsrechnung!D82:O82</xm:f>
              <xm:sqref>Q82</xm:sqref>
            </x14:sparkline>
            <x14:sparkline>
              <xm:f>Haushaltsrechnung!D83:O83</xm:f>
              <xm:sqref>Q83</xm:sqref>
            </x14:sparkline>
            <x14:sparkline>
              <xm:f>Haushaltsrechnung!D84:O84</xm:f>
              <xm:sqref>Q84</xm:sqref>
            </x14:sparkline>
            <x14:sparkline>
              <xm:f>Haushaltsrechnung!D85:O85</xm:f>
              <xm:sqref>Q85</xm:sqref>
            </x14:sparkline>
            <x14:sparkline>
              <xm:f>Haushaltsrechnung!D86:O86</xm:f>
              <xm:sqref>Q86</xm:sqref>
            </x14:sparkline>
            <x14:sparkline>
              <xm:f>Haushaltsrechnung!D87:O87</xm:f>
              <xm:sqref>Q87</xm:sqref>
            </x14:sparkline>
          </x14:sparklines>
        </x14:sparklineGroup>
        <x14:sparklineGroup displayEmptyCellsAs="gap" high="1" low="1" xr2:uid="{F16AC9BA-2084-4230-9F61-2E4250EB0795}">
          <x14:colorSeries theme="4" tint="-0.249977111117893"/>
          <x14:colorNegative theme="5"/>
          <x14:colorAxis rgb="FF000000"/>
          <x14:colorMarkers theme="5" tint="-0.249977111117893"/>
          <x14:colorFirst theme="5" tint="-0.249977111117893"/>
          <x14:colorLast theme="5" tint="-0.249977111117893"/>
          <x14:colorHigh theme="5" tint="-0.249977111117893"/>
          <x14:colorLow theme="5" tint="-0.249977111117893"/>
          <x14:sparklines>
            <x14:sparkline>
              <xm:f>Haushaltsrechnung!D90:O90</xm:f>
              <xm:sqref>Q90</xm:sqref>
            </x14:sparkline>
            <x14:sparkline>
              <xm:f>Haushaltsrechnung!D91:O91</xm:f>
              <xm:sqref>Q91</xm:sqref>
            </x14:sparkline>
            <x14:sparkline>
              <xm:f>Haushaltsrechnung!D92:O92</xm:f>
              <xm:sqref>Q92</xm:sqref>
            </x14:sparkline>
            <x14:sparkline>
              <xm:f>Haushaltsrechnung!D93:O93</xm:f>
              <xm:sqref>Q93</xm:sqref>
            </x14:sparkline>
            <x14:sparkline>
              <xm:f>Haushaltsrechnung!D94:O94</xm:f>
              <xm:sqref>Q94</xm:sqref>
            </x14:sparkline>
            <x14:sparkline>
              <xm:f>Haushaltsrechnung!D95:O95</xm:f>
              <xm:sqref>Q95</xm:sqref>
            </x14:sparkline>
          </x14:sparklines>
        </x14:sparklineGroup>
        <x14:sparklineGroup displayEmptyCellsAs="gap" high="1" low="1" xr2:uid="{A26297A2-42FA-4E01-B178-6BCF0A2E77A4}">
          <x14:colorSeries theme="0"/>
          <x14:colorNegative theme="5"/>
          <x14:colorAxis rgb="FF000000"/>
          <x14:colorMarkers theme="5" tint="-0.249977111117893"/>
          <x14:colorFirst theme="5" tint="-0.249977111117893"/>
          <x14:colorLast theme="5" tint="-0.249977111117893"/>
          <x14:colorHigh theme="5" tint="-0.249977111117893"/>
          <x14:colorLow theme="5" tint="-0.249977111117893"/>
          <x14:sparklines>
            <x14:sparkline>
              <xm:f>Haushaltsrechnung!D106:O106</xm:f>
              <xm:sqref>Q106</xm:sqref>
            </x14:sparkline>
            <x14:sparkline>
              <xm:f>Haushaltsrechnung!D107:O107</xm:f>
              <xm:sqref>Q107</xm:sqref>
            </x14:sparkline>
          </x14:sparklines>
        </x14:sparklineGroup>
        <x14:sparklineGroup displayEmptyCellsAs="gap" high="1" low="1" xr2:uid="{6591A936-6E93-47E0-BDCD-7D4CD3A23ABE}">
          <x14:colorSeries theme="4" tint="-0.249977111117893"/>
          <x14:colorNegative theme="5"/>
          <x14:colorAxis rgb="FF000000"/>
          <x14:colorMarkers theme="5" tint="-0.249977111117893"/>
          <x14:colorFirst theme="5" tint="-0.249977111117893"/>
          <x14:colorLast theme="5" tint="-0.249977111117893"/>
          <x14:colorHigh theme="5" tint="-0.249977111117893"/>
          <x14:colorLow theme="5" tint="-0.249977111117893"/>
          <x14:sparklines>
            <x14:sparkline>
              <xm:f>Haushaltsrechnung!D98:O98</xm:f>
              <xm:sqref>Q98</xm:sqref>
            </x14:sparkline>
            <x14:sparkline>
              <xm:f>Haushaltsrechnung!D99:O99</xm:f>
              <xm:sqref>Q99</xm:sqref>
            </x14:sparkline>
            <x14:sparkline>
              <xm:f>Haushaltsrechnung!D100:O100</xm:f>
              <xm:sqref>Q100</xm:sqref>
            </x14:sparkline>
            <x14:sparkline>
              <xm:f>Haushaltsrechnung!D101:O101</xm:f>
              <xm:sqref>Q101</xm:sqref>
            </x14:sparkline>
            <x14:sparkline>
              <xm:f>Haushaltsrechnung!D102:O102</xm:f>
              <xm:sqref>Q102</xm:sqref>
            </x14:sparkline>
            <x14:sparkline>
              <xm:f>Haushaltsrechnung!D103:O103</xm:f>
              <xm:sqref>Q103</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6</vt:i4>
      </vt:variant>
      <vt:variant>
        <vt:lpstr>Benannte Bereiche</vt:lpstr>
      </vt:variant>
      <vt:variant>
        <vt:i4>11</vt:i4>
      </vt:variant>
    </vt:vector>
  </HeadingPairs>
  <TitlesOfParts>
    <vt:vector size="17" baseType="lpstr">
      <vt:lpstr>Startseite</vt:lpstr>
      <vt:lpstr>Ertrag ohne Finanzierung</vt:lpstr>
      <vt:lpstr>Siblu Modell</vt:lpstr>
      <vt:lpstr>Darlehensrechner</vt:lpstr>
      <vt:lpstr>Zinsbetrachtung anfäglich</vt:lpstr>
      <vt:lpstr>Haushaltsrechnung</vt:lpstr>
      <vt:lpstr>AnzahlZahlungen</vt:lpstr>
      <vt:lpstr>DarlehensAnfangsDatum</vt:lpstr>
      <vt:lpstr>DarlehensBetrag</vt:lpstr>
      <vt:lpstr>DarlehensJahre</vt:lpstr>
      <vt:lpstr>DarlehensKostenGesamt</vt:lpstr>
      <vt:lpstr>Darlehensrechner!Drucktitel</vt:lpstr>
      <vt:lpstr>SpaltenTitel1</vt:lpstr>
      <vt:lpstr>ZeilenTitelBereich1..D6</vt:lpstr>
      <vt:lpstr>ZeilenTitelBereich2..H6</vt:lpstr>
      <vt:lpstr>Zinsen_gesamt</vt:lpstr>
      <vt:lpstr>ZinsSatz</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Thorsten Müller</dc:creator>
  <cp:lastModifiedBy>Thorsten Mueller</cp:lastModifiedBy>
  <cp:revision>6</cp:revision>
  <dcterms:created xsi:type="dcterms:W3CDTF">2023-07-13T15:46:04Z</dcterms:created>
  <dcterms:modified xsi:type="dcterms:W3CDTF">2024-02-27T11:18:49Z</dcterms:modified>
</cp:coreProperties>
</file>